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405" windowHeight="9690" tabRatio="598" firstSheet="2" activeTab="2"/>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Annexure A" sheetId="11" r:id="rId11"/>
    <sheet name="LFA_Section 1B" sheetId="12" r:id="rId12"/>
    <sheet name="LFA_Section 1C" sheetId="13" r:id="rId13"/>
    <sheet name="Annexure B" sheetId="14" r:id="rId14"/>
    <sheet name="Annexure C" sheetId="15" r:id="rId15"/>
    <sheet name="Annexure D" sheetId="16" r:id="rId16"/>
    <sheet name="LFA_Section 1D" sheetId="17" r:id="rId17"/>
    <sheet name="LFA_Section 2" sheetId="18" r:id="rId18"/>
    <sheet name="LFA_Section 3" sheetId="19" r:id="rId19"/>
    <sheet name="LFA_Section 4" sheetId="20" r:id="rId20"/>
    <sheet name="LFA_Signature (image)" sheetId="21" r:id="rId21"/>
    <sheet name="Sheet1" sheetId="22" r:id="rId22"/>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1">'LFA_Section 1B'!$A$1:$L$22</definedName>
    <definedName name="_xlnm.Print_Area" localSheetId="12">'LFA_Section 1C'!$A$1:$M$21</definedName>
    <definedName name="_xlnm.Print_Area" localSheetId="16">'LFA_Section 1D'!$A$1:$K$50</definedName>
    <definedName name="_xlnm.Print_Area" localSheetId="17">'LFA_Section 2'!$A$1:$K$45</definedName>
    <definedName name="_xlnm.Print_Area" localSheetId="18">'LFA_Section 3'!$A$1:$M$36</definedName>
    <definedName name="_xlnm.Print_Area" localSheetId="19">'LFA_Section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7.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20.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<sst xmlns="http://schemas.openxmlformats.org/spreadsheetml/2006/main" count="1108" uniqueCount="646">
  <si>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</si>
  <si>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</si>
  <si>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</si>
  <si>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</si>
  <si>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</si>
  <si>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</si>
  <si>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</si>
  <si>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</si>
  <si>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</si>
  <si>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</si>
  <si>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</si>
  <si>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</si>
  <si>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</si>
  <si>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</si>
  <si>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</si>
  <si>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</si>
  <si>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</si>
  <si>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</si>
  <si>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</si>
  <si>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</si>
  <si>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</si>
  <si>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</si>
  <si>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</si>
  <si>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</si>
  <si>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</si>
  <si>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</si>
  <si>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</si>
  <si>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</si>
  <si>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</si>
  <si>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</si>
  <si>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</si>
  <si>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</si>
  <si>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</si>
  <si>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</si>
  <si>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</si>
  <si>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</si>
  <si>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</si>
  <si>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</si>
  <si>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</si>
  <si>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</si>
  <si>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t>PR On-site Visit</t>
  </si>
  <si>
    <t>No change</t>
  </si>
  <si>
    <t>This will be reported after the second KAP survey which is will be done in the fifth and last year of the project. Baseline data from the 2009 KAP survey shows that 53 % of uniformed personnel reported consistent use of condoms with non regular sexual partner.</t>
  </si>
  <si>
    <t>SR On-site Visit</t>
  </si>
  <si>
    <t xml:space="preserve">Reporting by the SR to the PR has not been on time and in some cases (RBA) it has been very poor. In this quarter, many of the SR have not been able to provide updated reports and coordination between the PMU and the SR's have been poor.  </t>
  </si>
  <si>
    <t>UNOPS/LFA-BHUTAN</t>
  </si>
  <si>
    <t>Ministry of Health and GNHC,  ROYAL GOVERNMENT OF BHUTAN</t>
  </si>
  <si>
    <t>This will be reported after the second KAP survey which will be done in the fifth and last year of the project. The baseline data as per the 2009 KAP survey shows that 47 % of out of school youth aged 15-24 years reported the consistent use of condoms.</t>
  </si>
  <si>
    <t>PR submitted the detailed quarterly budget for Year 4 and 5 including detailed breakdown per cost categories and summary budget to LFA on 17 October 2010. LFA verified the submission and was submitted  to GF on 18 October 2010 and GF approved the Year 4 and 5 budget including detailed breakdown on 22 October 2010.</t>
  </si>
  <si>
    <t>PR has submitted the revised PSM Plan to GF and there are certain clarification required by GF which PR has not submitted and thus approval of PSM Plan is delayed. However, PR is in process of submitting the clarification.</t>
  </si>
  <si>
    <r>
      <rPr>
        <b/>
        <sz val="11"/>
        <rFont val="Arial"/>
        <family val="2"/>
      </rPr>
      <t>Monitoring and Evaluation</t>
    </r>
    <r>
      <rPr>
        <sz val="11"/>
        <rFont val="Arial"/>
        <family val="2"/>
      </rPr>
      <t xml:space="preserve">: It has been noted that there were delays in submission of reports by SRs. We believe that reports for people reached with life skill based education were received only from 11 districts. Schools in the remaining nine districts could not report as they were conducting the mid-term examinations. We would like to request you to obtain the reports from the remaining districts and report in the upcoming progress update. Similarly, the reports for the indicator ‘number of uniformed personnel and their families participating in HIV awareness workshops’. Kindly take the necessary actions and report the achievement to the Global Fund in the next progress report     
</t>
    </r>
  </si>
  <si>
    <r>
      <rPr>
        <b/>
        <sz val="11"/>
        <rFont val="Arial"/>
        <family val="2"/>
      </rPr>
      <t>Program management:</t>
    </r>
    <r>
      <rPr>
        <sz val="11"/>
        <rFont val="Arial"/>
        <family val="2"/>
      </rPr>
      <t xml:space="preserve"> We would like to request you to accelerate the implementation of the quarter 9 activities. We noted that during the reporting period (1 Feb – 30 April 2010) the activities that were implemented are from previous quarter. 
</t>
    </r>
  </si>
  <si>
    <r>
      <rPr>
        <b/>
        <sz val="11"/>
        <rFont val="Arial"/>
        <family val="2"/>
      </rPr>
      <t xml:space="preserve">Submission of the progress report: </t>
    </r>
    <r>
      <rPr>
        <sz val="11"/>
        <rFont val="Arial"/>
        <family val="2"/>
      </rPr>
      <t xml:space="preserve">The PU/DR was submitted more than 60 days after the reporting period. We would strongly recommend for the timely submission of progress updates. This would help us in processing the disbursement request on time.
</t>
    </r>
  </si>
  <si>
    <r>
      <rPr>
        <b/>
        <sz val="11"/>
        <rFont val="Arial"/>
        <family val="2"/>
      </rPr>
      <t>The budget for phase 2:</t>
    </r>
    <r>
      <rPr>
        <sz val="11"/>
        <rFont val="Arial"/>
        <family val="2"/>
      </rPr>
      <t xml:space="preserve"> As per the Grant Agreement, the detailed budget for Year 4 and 5 needs to be submitted by 31 October 2010. We would like to request you to initiate the process.      
</t>
    </r>
  </si>
  <si>
    <r>
      <rPr>
        <b/>
        <sz val="11"/>
        <rFont val="Arial"/>
        <family val="2"/>
      </rPr>
      <t xml:space="preserve">EFR: </t>
    </r>
    <r>
      <rPr>
        <sz val="11"/>
        <rFont val="Arial"/>
        <family val="2"/>
      </rPr>
      <t xml:space="preserve">The EFR was submitted with the phase 2 request covering periods till July 2009. We would like to request you to update us on the status of the EFR for August 2009 – January 2010. Please submit the EFR to the LFA by 15 September, 2010.   
</t>
    </r>
  </si>
  <si>
    <t>Note: The above decision were communicated to PR through Management letter for BTN-607-G03 H for 1 Feb - 30 April 2010 dated 17 August 2010 by GF addressed to Mr Tandin Dorji, Chief Program Officer copied to LFA and GNHC.</t>
  </si>
  <si>
    <r>
      <t xml:space="preserve"> Cumulative actual/target 56/60, Cumulative achievment: 93 % </t>
    </r>
    <r>
      <rPr>
        <b/>
        <i/>
        <sz val="10"/>
        <rFont val="Arial"/>
        <family val="2"/>
      </rPr>
      <t>This is one of the top ten tindicators</t>
    </r>
    <r>
      <rPr>
        <b/>
        <sz val="10"/>
        <rFont val="Arial"/>
        <family val="2"/>
      </rPr>
      <t xml:space="preserve">
</t>
    </r>
    <r>
      <rPr>
        <sz val="10"/>
        <rFont val="Arial"/>
        <family val="2"/>
      </rPr>
      <t>In this quarter, 10 more HIV positive people were put on treatment making the cumulative total at 56.</t>
    </r>
    <r>
      <rPr>
        <sz val="10"/>
        <color indexed="10"/>
        <rFont val="Arial"/>
        <family val="2"/>
      </rPr>
      <t xml:space="preserve"> </t>
    </r>
    <r>
      <rPr>
        <sz val="10"/>
        <color indexed="8"/>
        <rFont val="Arial"/>
        <family val="2"/>
      </rPr>
      <t>(Quarterly report submittted by the health centers).</t>
    </r>
    <r>
      <rPr>
        <sz val="10"/>
        <color indexed="10"/>
        <rFont val="Arial"/>
        <family val="2"/>
      </rPr>
      <t xml:space="preserve"> </t>
    </r>
    <r>
      <rPr>
        <sz val="10"/>
        <rFont val="Arial"/>
        <family val="2"/>
      </rPr>
      <t xml:space="preserve">The program continues to use the old standard of starting HAART with a CD4 count of 200. A team of doctors have returned from Thailand after being trained on the new recommendations of starting with CD4 350. The national treatment protocol is not been finalised yet although it was supposed to have been put in place. Using the new criteria it is expected that many more HIV positive people will be on HAART. This is of concern because the PR does not have a plan in place to meet the increased demands for anti retroviral medicines. The procurement plan (including purchase of medicines) has not been approved by the GF. </t>
    </r>
  </si>
  <si>
    <r>
      <t xml:space="preserve">Cumulative actual/target: 269/589; Achievement: 46 %
</t>
    </r>
    <r>
      <rPr>
        <sz val="10"/>
        <color indexed="8"/>
        <rFont val="Arial"/>
        <family val="2"/>
      </rPr>
      <t>There is no progress in this indicator either. No teachers have been trained in this quarter because of delay in receiving disbursements. The actual result is 269 which is same as in Q10. The SR has completed training teachers in three districts and will be reaching more teachers in the coming quarter as SR has planned to conduct the training during the winter vacation so that the training does not</t>
    </r>
    <r>
      <rPr>
        <sz val="10"/>
        <rFont val="Arial"/>
        <family val="2"/>
      </rPr>
      <t xml:space="preserve"> disturb the academic session. </t>
    </r>
  </si>
  <si>
    <r>
      <rPr>
        <b/>
        <sz val="10"/>
        <rFont val="Arial"/>
        <family val="2"/>
      </rPr>
      <t xml:space="preserve">No target has been set for this indicator. 
</t>
    </r>
    <r>
      <rPr>
        <sz val="10"/>
        <color indexed="8"/>
        <rFont val="Arial"/>
        <family val="2"/>
      </rPr>
      <t>The only target set is at 60% to be reported by quarter ending in October 2012, which should result from another KAP survey in 2012.
T</t>
    </r>
    <r>
      <rPr>
        <sz val="10"/>
        <rFont val="Arial"/>
        <family val="2"/>
      </rPr>
      <t>he result is the same as for the previous quarter and it is based on the KAP survey report 2009 which  shows that 45 % of young people in school correctly identify ways of preventing HIV AIDS. This is much lower than</t>
    </r>
    <r>
      <rPr>
        <sz val="10"/>
        <color indexed="8"/>
        <rFont val="Arial"/>
        <family val="2"/>
      </rPr>
      <t xml:space="preserve"> that re</t>
    </r>
    <r>
      <rPr>
        <sz val="10"/>
        <rFont val="Arial"/>
        <family val="2"/>
      </rPr>
      <t>ported for university students and out of school youths</t>
    </r>
    <r>
      <rPr>
        <sz val="10"/>
        <color indexed="8"/>
        <rFont val="Arial"/>
        <family val="2"/>
      </rPr>
      <t xml:space="preserve"> ( &gt;60 %)</t>
    </r>
    <r>
      <rPr>
        <sz val="10"/>
        <rFont val="Arial"/>
        <family val="2"/>
      </rPr>
      <t xml:space="preserve"> however the criteria used in the present survey was more stringent (know all five indicators as used in the survey) and this could be the reason for the low knowledge among in school youth. This result will be reported at the end of the project in year 5. </t>
    </r>
  </si>
  <si>
    <r>
      <t xml:space="preserve">Cumulative actual/target 717/827, Cumulative achievment: 87 %. </t>
    </r>
    <r>
      <rPr>
        <b/>
        <i/>
        <sz val="10"/>
        <rFont val="Arial"/>
        <family val="2"/>
      </rPr>
      <t xml:space="preserve">This is one of the top ten (training) indicators
</t>
    </r>
    <r>
      <rPr>
        <sz val="10"/>
        <rFont val="Arial"/>
        <family val="2"/>
      </rPr>
      <t xml:space="preserve">A total of 250 new NFE instructors were trained till this quarter using UNICEF funds, as the fund disbursements from GF was delayed. This activity was not reported by the SR to the PR because only GF funded results were being reported. There are in total only 715 existing NFE centers </t>
    </r>
    <r>
      <rPr>
        <sz val="10"/>
        <rFont val="Arial"/>
        <family val="2"/>
      </rPr>
      <t>and so the cumulative total represents instructors which have been trained including those who have left the system.</t>
    </r>
  </si>
  <si>
    <r>
      <t xml:space="preserve">Cumulative actual/target 4,361/10,000, Cumulative achievment: 44 % . </t>
    </r>
    <r>
      <rPr>
        <b/>
        <i/>
        <sz val="10"/>
        <rFont val="Arial"/>
        <family val="2"/>
      </rPr>
      <t>This is one of the top ten indicators</t>
    </r>
    <r>
      <rPr>
        <b/>
        <sz val="10"/>
        <rFont val="Arial"/>
        <family val="2"/>
      </rPr>
      <t xml:space="preserve">
</t>
    </r>
    <r>
      <rPr>
        <sz val="10"/>
        <rFont val="Arial"/>
        <family val="2"/>
      </rPr>
      <t>No awareness workshops were carried out with the police because of delay in recieving disbursements. The variance is due to arithmatical error by the PR as reported in the last quarter. This activity has also been carried out with Royal Bhutan Army (RBA) personel and their families. However, there has been no reports. Reporting by the RBA who carry out the activity using their own medical doctors has been poor as they have failed to submit a single report. There is very limited oversight performed by the PR on this activity especially with regards to RBA.</t>
    </r>
  </si>
  <si>
    <t>Not done since PR could not recruit M&amp; E Consultant so far due to no candidate responding to advertisement.</t>
  </si>
  <si>
    <t xml:space="preserve">Currently, Mr Tandin Dorji is the overall Program Manager for TB and HIV program. Mr.  Sonam Wangdi  and Mr Kencho are  the Program Officer. Mr Ugyen Tshewang is the Finance Officer and Mr Dinash Rai is working as an Accountant. There is one M &amp; E officer (newly recruited) who will be looking after M &amp; E component  of all three diseases. Mr Tandin Dorji, Chief Program Officer of DVED is looking after  PSM. </t>
  </si>
  <si>
    <t xml:space="preserve">As mentioned in the earlier PUDRs, the Program Manager (Ms Sangay Wangmo) of the NACP had been transferred and no replacements have been made, which has left the program with three staff. Now another staff (Mr Kencho) will soon be leaving for further studies at the Masters level. This will affect the program as it will leave only 2 staff to manage all the activities. </t>
  </si>
  <si>
    <t xml:space="preserve">Very few activities from Q9 were implemented in Q11. Besides, many activities from Q10 and Q11 remain unimplemented at the end of Q11. </t>
  </si>
  <si>
    <t>For this Quarter, the submission date line is 15 November 2010 but  PR submitted the progress update to LFA on 30 December 2010. Q10 PU was submitted before the dateline.</t>
  </si>
  <si>
    <r>
      <rPr>
        <b/>
        <sz val="10"/>
        <rFont val="Arial"/>
        <family val="2"/>
      </rPr>
      <t xml:space="preserve">Cumulative actual/target 24,106/44,000, Cumulative achievment: 55 % </t>
    </r>
    <r>
      <rPr>
        <b/>
        <i/>
        <sz val="10"/>
        <rFont val="Arial"/>
        <family val="2"/>
      </rPr>
      <t>This is a top ten indicator</t>
    </r>
    <r>
      <rPr>
        <sz val="10"/>
        <rFont val="Arial"/>
        <family val="2"/>
      </rPr>
      <t xml:space="preserve">
There is no progress with regard to this indicator. In this period the SR reported that a number of young people in schools was reached with life skills based HIV/AIDS education, however the reports were not complete and could not be compiled to provide the total number reached.  Therefore, the number remain same as reported in Q10 (24,106).  A  total of 144 schools with standards 7-12 are being targeted for this indicator.
Reporting from the schools to the Department of Youth and Sports (DYS), Ministry of Education who is the SR for this activity continues to be haphazard and not on time.  Similarly the reporting format agreed upon by the PR and SR is not being used, citing difficulty in using the format by the SR. Reporting from SR to the PR is also not timely, despite the recruitment of an additional M&amp;E person in the Project Management Unit in April 2010. Further, the focal person for the activity in the DYS is currently on leave (at the time of preparing this report and LFA could not meet her) and therefore the SR will be updating this result in the next quarter when all the reports from the schools will be compiled.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</si>
  <si>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</si>
  <si>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</si>
  <si>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</si>
  <si>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</si>
  <si>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</si>
  <si>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</si>
  <si>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</si>
  <si>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</si>
  <si>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</si>
  <si>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</si>
  <si>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</si>
  <si>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</si>
  <si>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</si>
  <si>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</si>
  <si>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</si>
  <si>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</si>
  <si>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</si>
  <si>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</si>
  <si>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</si>
  <si>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</si>
  <si>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</si>
  <si>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</si>
  <si>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</si>
  <si>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</si>
  <si>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</si>
  <si>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</si>
  <si>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</si>
  <si>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</si>
  <si>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</si>
  <si>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</si>
  <si>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</si>
  <si>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</si>
  <si>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t xml:space="preserve">The results reported are same as the previous quarter as the focal person was on leave and the reports for the same could not be avialed . However the same will be incroporated in the next reporting. </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</si>
  <si>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</si>
  <si>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</si>
  <si>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</si>
  <si>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</si>
  <si>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</si>
  <si>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</si>
  <si>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</si>
  <si>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</si>
  <si>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</si>
  <si>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</si>
  <si>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</si>
  <si>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</si>
  <si>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</si>
  <si>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</si>
  <si>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</si>
  <si>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</si>
  <si>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</si>
  <si>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</si>
  <si>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</si>
  <si>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</si>
  <si>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</si>
  <si>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</si>
  <si>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</si>
  <si>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</si>
  <si>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</si>
  <si>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</si>
  <si>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</si>
  <si>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</si>
  <si>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</si>
  <si>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</si>
  <si>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</si>
  <si>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</si>
  <si>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</si>
  <si>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</si>
  <si>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</si>
  <si>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</si>
  <si>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</si>
  <si>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</si>
  <si>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</si>
  <si>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</si>
  <si>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</si>
  <si>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</si>
  <si>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</si>
  <si>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</si>
  <si>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</si>
  <si>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</si>
  <si>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</si>
  <si>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</si>
  <si>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</si>
  <si>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</si>
  <si>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</si>
  <si>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</si>
  <si>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</si>
  <si>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</si>
  <si>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</si>
  <si>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</si>
  <si>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</si>
  <si>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</si>
  <si>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</si>
  <si>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</si>
  <si>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</si>
  <si>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</si>
  <si>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</si>
  <si>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</si>
  <si>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t xml:space="preserve">79 most at risk indivuduals have been reacehed with educational materials in this reporting quarter. </t>
  </si>
  <si>
    <t xml:space="preserve">MOH has been designated as the new PR after the signing of the phase 2 agreement of the project. </t>
  </si>
  <si>
    <t>PSM plan has been submitted since June 2010 but written approval has not yet been accorded</t>
  </si>
  <si>
    <t>The detailed quarterly budget for year 4 &amp;5 has been delivered  and been approved by GF</t>
  </si>
  <si>
    <t xml:space="preserve">Due to the delayed disbursement and late signing of the phase 2 agreement than agreed earlier the performance of both PR and SR is rated satisfactory. </t>
  </si>
  <si>
    <t xml:space="preserve">Not major planned changes in the activties seen except for the fact that with the writtten approval of the Global Fund some savings were identified to fiance the ongoing activties of the phase 1 which were not budgeted in the pashe2. </t>
  </si>
  <si>
    <t xml:space="preserve">During the reporting period , The National HIV/AIDS Control Programme started prevention activities focussing on the Most at Risk Population and the drivers of the HIV epidemic , there was also an increase in the no of people availing VCT services compared to the previous quarters. </t>
  </si>
  <si>
    <t>Most of the planned activties such as training  and procurement could not be carried out due to the delay in disbursement of the funds from the Global Fund.</t>
  </si>
  <si>
    <t xml:space="preserve">The results reported are same as previous quarteras. Since the budget for Q9 was not released this hampered the implementation of the project and also the policy of the ministry of education does not allow teachers to be trained during the academic session and it can be done only during the winter break which is </t>
  </si>
  <si>
    <t xml:space="preserve">1274 un enployed graduates were reached by HIV/AIDS education during the graduates orientation programme held in the month of september as per the reports from the ministry of Labor. </t>
  </si>
  <si>
    <t>additional 200 transport workers were reached with HIV education during the reporting quarter</t>
  </si>
  <si>
    <t>There was delay in signing the MOU with the Royal Bhutan Army for the phase 2 and this hampered the implementation of the activties. The focal person from the Royal Bhutan Police was out of station and this has resulted in back log of activties. The results reported are same as the previous quarter.</t>
  </si>
  <si>
    <t xml:space="preserve">All the backlog activties from the q9, q10 &amp; Q11 of phase 2 was moved to the subsequent quarters. </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</si>
  <si>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</si>
  <si>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</si>
  <si>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</si>
  <si>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</si>
  <si>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</si>
  <si>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</si>
  <si>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</si>
  <si>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</si>
  <si>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</si>
  <si>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</si>
  <si>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</si>
  <si>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</si>
  <si>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The huge chunk of disbursement of USD 68,000 for celebrating world AIDS day for 1st December 2010 was released in advance in this quarter to ensure the funds arrive on time and activties are implemented. The budget for Q12 was released in this quarter.</t>
  </si>
  <si>
    <t>A total of 2182people have been conseled and tested incuding the provision of results this quarter.</t>
  </si>
  <si>
    <t xml:space="preserve"> 10 additional HIV patient have been put on ART this quarter</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</si>
  <si>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</si>
  <si>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</si>
  <si>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</si>
  <si>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</si>
  <si>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</si>
  <si>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</si>
  <si>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</si>
  <si>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</si>
  <si>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</si>
  <si>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</si>
  <si>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</si>
  <si>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</si>
  <si>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</si>
  <si>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</si>
  <si>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t xml:space="preserve">The PSM Plan has not yet been approved  and also the procurment funds have not been released, no procurment took place during this reporting period. </t>
  </si>
  <si>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</si>
  <si>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</si>
  <si>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</si>
  <si>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</si>
  <si>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</si>
  <si>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</si>
  <si>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</si>
  <si>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</si>
  <si>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</si>
  <si>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</si>
  <si>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2"/>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</si>
  <si>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</si>
  <si>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</si>
  <si>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</si>
  <si>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</si>
  <si>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</si>
  <si>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</si>
  <si>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</si>
  <si>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</si>
  <si>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</si>
  <si>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</si>
  <si>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</si>
  <si>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</si>
  <si>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</si>
  <si>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</si>
  <si>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</si>
  <si>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</si>
  <si>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0.05%</t>
  </si>
  <si>
    <t>0.20%</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</si>
  <si>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</si>
  <si>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</si>
  <si>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</si>
  <si>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NA</t>
  </si>
  <si>
    <t>Prevention: BCC - community outreach</t>
  </si>
  <si>
    <t>Prevention: Testing and Counseling</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</si>
  <si>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</si>
  <si>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</si>
  <si>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</si>
  <si>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</si>
  <si>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</si>
  <si>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</si>
  <si>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Number of uniformed personnel and their families participating in HIV Awareness workshops</t>
  </si>
  <si>
    <t>Number of persons counseled and tested including provision of results</t>
  </si>
  <si>
    <r>
      <t>Number</t>
    </r>
    <r>
      <rPr>
        <b/>
        <sz val="12"/>
        <rFont val="Arial"/>
        <family val="2"/>
      </rPr>
      <t xml:space="preserve"> </t>
    </r>
    <r>
      <rPr>
        <sz val="12"/>
        <rFont val="Arial"/>
        <family val="2"/>
      </rPr>
      <t>and Percentage of people with advanced HIV infection receiving antiretroviral treatment</t>
    </r>
  </si>
  <si>
    <t>Yes</t>
  </si>
  <si>
    <t>No</t>
  </si>
  <si>
    <t>25%(19)</t>
  </si>
  <si>
    <t xml:space="preserve">                        </t>
  </si>
  <si>
    <t>Semester</t>
  </si>
  <si>
    <t>Provide evidence in form and substance satisfactory to the Global Fund that the Principal Recipient has recruited or assigned a Monitoring &amp; Evalaution (M&amp;E) coordinator</t>
  </si>
  <si>
    <t>Provide evidence in form and substance satisfactory to the Global Fund that the Principal Recipient has standardised formats &amp; guidelines for data collection and reporting through out the country</t>
  </si>
  <si>
    <t>Provide evidence, in form and substance satisfactory to the Global Fund, the the Principal Recipient has implemented and M&amp;E training and supervision plan for reporting units</t>
  </si>
  <si>
    <t xml:space="preserve">The Principal Recipient sahall submit to the Global Fund a plan for procurement , use &amp; supply management of Health Products for phase 2 of program (Updated PSM Plan) in accordance with Global Fund guidelines for review and approval by the Global Fund. </t>
  </si>
  <si>
    <t xml:space="preserve">The written approval of the Global Fund of the updated PSM plan </t>
  </si>
  <si>
    <t>M&amp;E officer has been recruited at the Project Management Unit to monitor the the GF activties for a duration of 3 years starting April 2010</t>
  </si>
  <si>
    <t>PMT has now standardized the reporting format for GF  HIV reporting ans trained all the SR's . There are still more reporting formats which needs to be standardised</t>
  </si>
  <si>
    <t>Updated PSM plan has been developed and submitted to GF</t>
  </si>
  <si>
    <t>&lt;0.1%</t>
  </si>
  <si>
    <t xml:space="preserve">Percentage of uniformed personnel who are HIV infected </t>
  </si>
  <si>
    <t>n/a</t>
  </si>
  <si>
    <t xml:space="preserve">Number of Transport workers reached with HIV education </t>
  </si>
  <si>
    <t>Number of Most at Risk individuals reached with education materials (primary substance users and sex workers)</t>
  </si>
  <si>
    <t>The PMU established to faciliate the coordination of GF grant have team comprising of Project Coordinator, M&amp;E officer, 2 finance personel , 1 administrative assiatnt , 1 procurement officer dealing with the procurement of health products  to manage the grants</t>
  </si>
  <si>
    <t>Number of monks, nuns and members of non-formal religious groups reached by HIV/AIDS education</t>
  </si>
  <si>
    <t>As per the findings of the KAP survey on HIV/AIDS</t>
  </si>
  <si>
    <t>The reports are same as the previous quarter as the budget for Q9  was not available to conduct the additional trainings</t>
  </si>
  <si>
    <t>The Principal Recipient acknowledges and agrees that Ministry of Health will be responsible for the implementation of the Program</t>
  </si>
  <si>
    <t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1,program officer, 2 M&amp;E Coordinator, 3 Finance Officer/Accoutant 4, Project Manager 5 Procurement &amp; Supply management specialist </t>
  </si>
  <si>
    <t>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t>
  </si>
  <si>
    <t>Following each procurement of health products the Principal Recipient shall update the informatin for key health products in the Global Fund's on-line Price and Quality Reporting (PQR) database, in accordance with Global Fund guidelines on Price and Quality Reporting.</t>
  </si>
  <si>
    <t>In Progress</t>
  </si>
  <si>
    <t xml:space="preserve">The PQR shall be updated as &amp; when the products are procured </t>
  </si>
  <si>
    <t>Sentinel surveillance will be conducted in the later half of the 2010</t>
  </si>
  <si>
    <t>Sentinel surveillance will be conducted in the later half of the 2010,  currently the surveillance protocol is being revised</t>
  </si>
  <si>
    <t>The next KAP survey will be conducted in the final year of the project</t>
  </si>
  <si>
    <t>Particulars</t>
  </si>
  <si>
    <t>Cash Inflow</t>
  </si>
  <si>
    <t>Opening Cash in hand</t>
  </si>
  <si>
    <t>Total Inflow - A</t>
  </si>
  <si>
    <t>Cash Outflow</t>
  </si>
  <si>
    <t xml:space="preserve">Actual expenditure for the period (PR) </t>
  </si>
  <si>
    <t>Total Outflow - B</t>
  </si>
  <si>
    <t>Balance (A-B)</t>
  </si>
  <si>
    <t>Representation by</t>
  </si>
  <si>
    <t>Bank Balance at MoH</t>
  </si>
  <si>
    <t>Budget</t>
  </si>
  <si>
    <t>%</t>
  </si>
  <si>
    <t>1.1.1</t>
  </si>
  <si>
    <t>TOT on Life Skill Education in 3 regions (Western, Central,Southern ) - 5 days training program each for region</t>
  </si>
  <si>
    <t>1.2.1</t>
  </si>
  <si>
    <t>Development &amp; Printing of educational materials(TLM- teaching learning materials)</t>
  </si>
  <si>
    <t>1.2.2</t>
  </si>
  <si>
    <t>Training of Teachers/Principals</t>
  </si>
  <si>
    <t>1.2.5</t>
  </si>
  <si>
    <t>Refresher ToT for Vocational Centre teachers</t>
  </si>
  <si>
    <t>1.2.6</t>
  </si>
  <si>
    <t>1.3.2</t>
  </si>
  <si>
    <t>Printing of education materials and products</t>
  </si>
  <si>
    <t>1.3.3</t>
  </si>
  <si>
    <t xml:space="preserve">Ex-country training for the focal person on HIV programming </t>
  </si>
  <si>
    <t>1.4.2</t>
  </si>
  <si>
    <t>Telephone line charges</t>
  </si>
  <si>
    <t>1.5.7</t>
  </si>
  <si>
    <t>Attend regional GFATM meetings (for focal persons)</t>
  </si>
  <si>
    <t>1.7.1</t>
  </si>
  <si>
    <t>IDU outreach services through sub grantee community organization</t>
  </si>
  <si>
    <t>1.8.1</t>
  </si>
  <si>
    <t>Rent two VCT centres</t>
  </si>
  <si>
    <t>1.9.3</t>
  </si>
  <si>
    <t>Undertake supervision and monitoring visits</t>
  </si>
  <si>
    <t>2.2.1</t>
  </si>
  <si>
    <t>Hire M&amp;E consultant in MOH</t>
  </si>
  <si>
    <t>2.2.3</t>
  </si>
  <si>
    <t>2.2.4</t>
  </si>
  <si>
    <t>Send program staff to international forum for information exchange and attend regional meetings of GFATM</t>
  </si>
  <si>
    <t>2.2.6</t>
  </si>
  <si>
    <t>Quarterly meeting of stakeholders</t>
  </si>
  <si>
    <t>2.3.1</t>
  </si>
  <si>
    <t>Diploma in finance management of HIV/AIDS project</t>
  </si>
  <si>
    <t>2.4.1</t>
  </si>
  <si>
    <t>Analysis</t>
  </si>
  <si>
    <t>The cumulative variance is due to the non implementation of Q9 &amp; Q10 planned activties due to non reciept of phase 2 funds. Though the Phase 2 started from Febraury 2010 , there was delay in grant negotiation and also disbursement of DR and in the process two quarters activties are now back logged .</t>
  </si>
  <si>
    <t>The Procurements could not be made due to non availability. Some of the items have been procured but the payments were not made due to delayed DR</t>
  </si>
  <si>
    <t>Test kits and vacutainers</t>
  </si>
  <si>
    <t>Training/refresher of staff about youth-issues</t>
  </si>
  <si>
    <t>Community activities by youth NFE learners</t>
  </si>
  <si>
    <t>The variance pertains to the budget earmarked for purchase of Elisa Machines</t>
  </si>
  <si>
    <t>The required pharmaceuticals have been procured through World Bank Funding. The amount represents saving.</t>
  </si>
  <si>
    <t>\</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</si>
  <si>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</si>
  <si>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</si>
  <si>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</si>
  <si>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</si>
  <si>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</si>
  <si>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</si>
  <si>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</si>
  <si>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</si>
  <si>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</si>
  <si>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</si>
  <si>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</si>
  <si>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</si>
  <si>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</si>
  <si>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</si>
  <si>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</si>
  <si>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</si>
  <si>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</si>
  <si>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</si>
  <si>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</si>
  <si>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</si>
  <si>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</si>
  <si>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</si>
  <si>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</si>
  <si>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</si>
  <si>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</si>
  <si>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</si>
  <si>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</si>
  <si>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</si>
  <si>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</si>
  <si>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</si>
  <si>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</si>
  <si>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</si>
  <si>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</si>
  <si>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</si>
  <si>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</si>
  <si>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</si>
  <si>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</si>
  <si>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</si>
  <si>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</si>
  <si>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</si>
  <si>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</si>
  <si>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</si>
  <si>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</si>
  <si>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</si>
  <si>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</si>
  <si>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</si>
  <si>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</si>
  <si>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</si>
  <si>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r>
      <rPr>
        <b/>
        <sz val="10"/>
        <rFont val="Arial"/>
        <family val="2"/>
      </rPr>
      <t xml:space="preserve">Cumulative actual/target19,722/21,350, Cumulative achievment: 92%. </t>
    </r>
    <r>
      <rPr>
        <b/>
        <i/>
        <sz val="10"/>
        <rFont val="Arial"/>
        <family val="2"/>
      </rPr>
      <t>This is one of top ten indicators</t>
    </r>
    <r>
      <rPr>
        <sz val="10"/>
        <rFont val="Arial"/>
        <family val="2"/>
      </rPr>
      <t xml:space="preserve">
The Ministry of Labour and Human Resources (MoLHR), the SR for this activity conducted the National Graduate Orientation Program (NGOP) in October 2010 and a half day program was organized in partnership with the National AIDS Control Program to reach 1,274 new graduates with information on HIV/AIDS. The NGOP is an annual program organized by the goverment to enable all the goverment agencies to meet and inform the new graduates about their policies and opportunities. It is the ideal forum to reach and inform young people about HIV/AIDS.  The MoLHR is the only SR using the new SR reporting format. The focal person has left for further studies at the Masters level and therefore the replacement may face some difficulty in using the format, unless the PR conducts an orientation.
In addition the Non Formal Education Division of the MoE, another SR also conducts similar activities however it is not reporting on the results. </t>
    </r>
  </si>
  <si>
    <t>PR has developed new reporting format and guidelines to be used by SRs to report the quarterly report.    However,  the reporting format agreed upon by the PR and SR is not being used, citing difficulty in using the format by the few SRs.</t>
  </si>
  <si>
    <t>Updated PSM plan was submitted to GF for approval.</t>
  </si>
  <si>
    <t>Q9</t>
  </si>
  <si>
    <t>Q10</t>
  </si>
  <si>
    <t>Q11</t>
  </si>
  <si>
    <t>Q12</t>
  </si>
  <si>
    <t>Q13</t>
  </si>
  <si>
    <t>Q14</t>
  </si>
  <si>
    <t>Q13 budget</t>
  </si>
  <si>
    <t>Cash Disbursement Request</t>
  </si>
  <si>
    <t>1.9.5</t>
  </si>
  <si>
    <t>Budget from Q9-Q14 ( this will be removed while submitting to GF. This is only for your consumption)</t>
  </si>
  <si>
    <t>Of the seven top ten indicators, the average percentage of achievement is 82 % which is commendable, and average for all the indicators is 85 percent which is also high especially considering that the disbursements was received at the end of August 2010.  Most of the CPs have been met. The financial achievement for this quarter is 106 percent as the expenditure was USD 169,161.09 from the quarter budget of USD 159,161. Many of the activities are carried out by SRs who are managed by the Project Management Unit (PMU). The National AIDS Control Program (NACP) carried out only three activities. There has been poor coordination between these three implementers (PMU, SR and NACP) which has resulted in the low performance since the financial achievement is mainly due to expenditure made for previous quarters and for Q12.. The quarterly meeting that was planned between these three implementers has not taken place regularly and also the reporting by the SRs has been poor which is further compounded by weak oversight by the PMU. Thus, the overall achievement for this quarter is rated as B1.</t>
  </si>
  <si>
    <t>back log activities of Q9 and Q11</t>
  </si>
  <si>
    <t>Q10 budget excluded</t>
  </si>
  <si>
    <t>PR calculation</t>
  </si>
  <si>
    <t>LFA calculation</t>
  </si>
  <si>
    <t xml:space="preserve">The cash request is calculated USD 458,443.85 by PR. However, the LFA review shows that the correct cash request should have been USD 457,583.85. This is arrived by adding forecast budget of USD 339,900.04 (unimplemnted budgets for Q9-11 plus Q12 budget of USD 18,199 after deducting USD 68,800 which was implemented in Q11), plus Q13 budget (USD 132,560.07 which is recommended as reflected in original budget and workplan) and Q14 as buffer USD 244,572.00  less existing cash balance USD 259,448.26. See annexure D.
</t>
  </si>
  <si>
    <t xml:space="preserve">The actaul forecasted expenditure for the disbursement period should have been USD 204,682.81 (USD 464,131.07 as original budget for Q12 and Q13 plus Q14 as buffer less cash balance of USD 259,448.26). There is difference of USD 253,761.04 as pointed out in PR Section 2, PR included all the budget for backlog activities of Q9-11 as part of forecast budget. </t>
  </si>
  <si>
    <t>The current budget forecasts USD 458,443.85 made by the PR for the next disbursement has been verified and found reasonable and, one additional quarter as buffer USD 244,572.00 is correctly stated. However, LFA recommended USD 457,583.85 after verification as there was minor mistake.</t>
  </si>
  <si>
    <t>LFA forcast Amount</t>
  </si>
  <si>
    <r>
      <t>This will be reported on completion of the sentinneal survey which is planned to be conducted on a yearly basis for 2010, 2011 &amp; 2012.</t>
    </r>
    <r>
      <rPr>
        <sz val="10"/>
        <color indexed="10"/>
        <rFont val="Arial"/>
        <family val="2"/>
      </rPr>
      <t xml:space="preserve"> </t>
    </r>
    <r>
      <rPr>
        <sz val="10"/>
        <rFont val="Arial"/>
        <family val="2"/>
      </rPr>
      <t xml:space="preserve">The PR has developed a surveillance strategy which will make it easier to compare with the baseline information of 2007. The PR is exploring for funds for this activity without which the PR may not be able to undertake this activity. </t>
    </r>
  </si>
  <si>
    <t>This will be reported on completion of the sentinneal survey which is planned to be conducted on a yearly basis for 2010, 2011 &amp; 2012.The PR has developed a surveillance strategy (draft) which will make it easier to compare with the baseline information of 2007. The PR is also exploring for funds for this activity without which the PR may not be able to undertake this activity.</t>
  </si>
  <si>
    <t>The LFA saw all expenditures incurred (USD 169,161.09) for this quarter (Q11) and the budget forecast amounting to USD 458,443.85 are within the GFATM approved work plan and the approved budget. The only variance is that some expenditures are made and forecasted in different quarters but all these activities are all included in approved work plan and budget of the program.</t>
  </si>
  <si>
    <t>Decision yet to made</t>
  </si>
  <si>
    <t>decision yet to made</t>
  </si>
  <si>
    <t xml:space="preserve">Decision yet to made </t>
  </si>
  <si>
    <t xml:space="preserve">EFR was submitted to LFA which was reviewed and submitted to GF </t>
  </si>
  <si>
    <t>The LFA recommended USD 457,583.85 for disbursement which is less than (USD 860)  the amount requested by the PR. The actaul forecasted expenditure for the disbursement period should have been USD 204,682.81. There is difference of USD 253,761.04 as PR included budget for unimplemented activities of Q9-11 (USD 321,701.04). The recommendation is made as PR was directed by GF to accelerate the implementation of back log activities through implementation letter dated 17 August 2010 and thus LFA is in opinion that PR would be able to accelerate the activities with enough budget.  Besides, PR has already implemented USD 68,800 activity in Q11and only budget of USD 18, 199 is left to be implemented in Q12. Thus, PR and SRs could use Q12 quarter to implement back log activities if budgets are available.  Further, the LFA is of the view that the PR requires this disbursement in order to make immediate disbursements to SRs. For instance, Department of Youth Services, Dratshang Lengthso,  Royal Bhutan Police/ Royal Bhutan Army and RIHS have not received disbursement in Q11. The details of the recommendation on DR is provided in Annexure D.</t>
  </si>
  <si>
    <t>Backlog budget (Q9-11)</t>
  </si>
  <si>
    <t>Forecast amount (Q12)</t>
  </si>
  <si>
    <t>Total (Q9-12)</t>
  </si>
  <si>
    <t>Total (Q9-13)</t>
  </si>
  <si>
    <t>Recommended the original budget for Q13</t>
  </si>
  <si>
    <t>Four hundred fifty eight thousand four hundred forty three and eighty five cents</t>
  </si>
  <si>
    <t>Tandin Lhamo</t>
  </si>
  <si>
    <t>Programme Officer</t>
  </si>
  <si>
    <t xml:space="preserve">The overall cumulative burn rate (PR &amp; SR) at Q11 end was 74%. However, closer look into the PR performance reveals that the cumulative burn rate up to Q11 end was only 66% and the cumulative variance is 34% (USD 367,376.33). Main reason stated by the PR was the non availability of fund during the first two quarters into the second Phase, which impeded implementation activities as planned. The LFA observed that the whole of Q9 budget USD 65,008 was not implemented, and in case of Q10 budget, out of USD 82,954.00 only USD 4,306.74 (5%) pertaining to SDA code 1.4.1, 1.7.1 and 1.8.1 were implemented. With regard to Q11 budget the PR was able to implement only 23% of the budget (USD 22,533.98 out of the total budget USD 98,603.00) as the disbursement was received towards the end of August (23 August 2010). These implemented activities relate to SDA code 1.4.1, 1.4.2, 1.71., 2.3.1, 2.2.6, 2.2.3 respectively. 
However, it may be stated that while the PR awaited Phase 2 approval from the GFATM during the entire period from Q9 and Q10, they implemented Phase 1 activities as approved by the GFATM.  Out of the total expenditure reported up to Q11 end USD 467,910.82, 63% (USD 294,097.18) pertains to Phase 1 activities that were implemented during Q9 and Q10. 
The LFA reviewed and rectified the expenditure figures reported by the PR.  
</t>
  </si>
  <si>
    <t xml:space="preserve"> The cumulative absorption rate of the SRs at Q11 end was 84% of the corresponding budget. The cumulative variance works out 16% amounting to USD 144,243.53.   
The high absorption rate achieved was mainly due to huge disbursement made to SRs during Q11 after receiving fund from the GF. Out of the total budget provision of USD 60,557.50 the PR disbursed USD 146,627.11 to SRs in Q11.  The disbursement includes USD 68,800.00 pertaining to Q12 activities brought forward in Q11 - Community Activity by Youth NFE learners (SDA 1.2.3).
However, out of eight SRs, Department of Youth Services (DYS) did not implement budget from Q9-Q11, which amounts to USD 92,220.00 followed by RBP/RBA USD 36,585 and Monastic Body USD 22, 804 respectively. 
</t>
  </si>
  <si>
    <t>There were no procurement of Health Products expenditure in Q11.</t>
  </si>
  <si>
    <t>Annexure-B</t>
  </si>
  <si>
    <t>Disbursement received from GFATM</t>
  </si>
  <si>
    <t>Opening Bank</t>
  </si>
  <si>
    <t>Actual disbursement to SRs for the period</t>
  </si>
  <si>
    <t>Balance at DPA</t>
  </si>
  <si>
    <t>Cash balance</t>
  </si>
  <si>
    <t>Total Fund at Q11 end</t>
  </si>
  <si>
    <t>Annexure- C</t>
  </si>
  <si>
    <t>Variance Analysis by Line items - Q11 (ASO-2010)</t>
  </si>
  <si>
    <t>Objectives / Service Delivery Areas (SDAs)</t>
  </si>
  <si>
    <t>ASO-2010</t>
  </si>
  <si>
    <t>LFA Comments</t>
  </si>
  <si>
    <t>PR/SR</t>
  </si>
  <si>
    <t>Expenditure</t>
  </si>
  <si>
    <t xml:space="preserve">SDA 1.1: Providing life-skills-based HIV/AIDS education </t>
  </si>
  <si>
    <t>DYS</t>
  </si>
  <si>
    <t xml:space="preserve">The PR could not implement the activity as planned because the Ministry of Education didn’t approve the release of teachers during the academic sessions. Therefore the training has been postponed to the next quarter (Q12). </t>
  </si>
  <si>
    <t>1.1.2</t>
  </si>
  <si>
    <t>Support to TOT in the implementation of further training of teachers in their communities/districts (5-day training).</t>
  </si>
  <si>
    <t>The TOT program is being postponed to Qtr 12, and the PR plans to conduct the support training only in Qtr13.</t>
  </si>
  <si>
    <t>Subtotal SDA 1.1</t>
  </si>
  <si>
    <t xml:space="preserve">SDA 1.2: Providing life-skills-based HIV/AIDS education </t>
  </si>
  <si>
    <t>NFE</t>
  </si>
  <si>
    <t>Q9 budget implemented in Q11. The original budget provision was USD 5000, hence no major variance observed.</t>
  </si>
  <si>
    <t xml:space="preserve">Q9 &amp; Q10 budget implemented in Q11. The original budget provision was USD 18,580 in each Qtr. hence no major variance observed. </t>
  </si>
  <si>
    <t>1.2.3</t>
  </si>
  <si>
    <t>Q12 budget implemented in Q11. The budget provision is USD 68,800.</t>
  </si>
  <si>
    <t>MoLHR</t>
  </si>
  <si>
    <t xml:space="preserve">Q9 budget implemented in Q11. The original budget provision was USD 5660, hence no major variance observed. </t>
  </si>
  <si>
    <t>Sensitization of unemployed youths and job seekers during the job fairs and NGOP</t>
  </si>
  <si>
    <t>The variance is immaterial in the opinion of the LFA.</t>
  </si>
  <si>
    <t>Subtotal SDA 1.2</t>
  </si>
  <si>
    <t>SDA 1.3: Reaching youth through the private sector</t>
  </si>
  <si>
    <t>BCCI</t>
  </si>
  <si>
    <t>Q9 budget implemented in Q11. The original budget provision was USD 5000. The difference represents saving USD 1561.06</t>
  </si>
  <si>
    <t>Q9 budget implemented in Q11. The original budget provision was USD 3610, hence no major variance observed.</t>
  </si>
  <si>
    <t>Subtotal SDA 1.3</t>
  </si>
  <si>
    <t>SDA 1.4: Establishing youth-friendly health services in 30 hospitals</t>
  </si>
  <si>
    <t>NACP</t>
  </si>
  <si>
    <t>1.4.1</t>
  </si>
  <si>
    <t>The activity has been completed, the balance amount represents saving.</t>
  </si>
  <si>
    <t xml:space="preserve"> The expenditure includes payments due in Q10. </t>
  </si>
  <si>
    <t>1.4.3</t>
  </si>
  <si>
    <t>Ex-country training for Youth-hotline staff</t>
  </si>
  <si>
    <t>Activity postponed to Q12 due to late receipt of disbursement from the GFATM.</t>
  </si>
  <si>
    <t>Subtotal SDA 1.4</t>
  </si>
  <si>
    <t>SDA 1.5: Intensifying HIV prevention among 10,000 uniformed personnel and their families</t>
  </si>
  <si>
    <t>RBG/RBP</t>
  </si>
  <si>
    <t>1.5.3</t>
  </si>
  <si>
    <t>Sensitization of staff at different levels by RBP</t>
  </si>
  <si>
    <t xml:space="preserve">The activity could not be conducted as the whole police staffs were engaged in awareness campaign regarding youth gang issues in Bhutan. </t>
  </si>
  <si>
    <t>1.5.5</t>
  </si>
  <si>
    <t>Awareness program in prisons</t>
  </si>
  <si>
    <t>The activity was postponed to the next quarter as the prisoners were engaged in the religious discourse program during the quarter</t>
  </si>
  <si>
    <t>No regional meeting scheduled during the qtr.</t>
  </si>
  <si>
    <t>Subtotal SDA 1.5</t>
  </si>
  <si>
    <t>SDA 1.6: Increasing HIV awareness among members of faith-based organizations</t>
  </si>
  <si>
    <t>Dratshang</t>
  </si>
  <si>
    <t>1.6.3</t>
  </si>
  <si>
    <t>Exchange programme</t>
  </si>
  <si>
    <t xml:space="preserve">Activity postponed to q12 as the focal person for GF was out of station most of the time during the quarter. </t>
  </si>
  <si>
    <t>Subtotal SDA 1.6</t>
  </si>
  <si>
    <t>SDA 1.7: Providing services for CSWs, IDUs, and MSMs through NGOs</t>
  </si>
  <si>
    <t>Q9 &amp; Q10 budget implemented in Q11. The original budget provision for Q9 &amp; Q10 was USD 8000, hence the PR did not implemented the budget as planned due shortage of fund.</t>
  </si>
  <si>
    <t>Subtotal SDA 1.7</t>
  </si>
  <si>
    <t xml:space="preserve">SDA 1.8: Expanding prevention packages to the BHU and the community level with CT </t>
  </si>
  <si>
    <t>Activity was delayed because of non-availability of suitable house for rent in the required location (urban setting).However the PR did rent a house December. The expenses will be incurred from Q12.</t>
  </si>
  <si>
    <t>1.8.3</t>
  </si>
  <si>
    <t>Disbursement for procurement was not made as the PSM plan is under reviewed by the Global Fund.</t>
  </si>
  <si>
    <t>Subtotal SDA 1.8</t>
  </si>
  <si>
    <t>SDA 1.9 IEC activities</t>
  </si>
  <si>
    <t>ICB</t>
  </si>
  <si>
    <t>Printing of materials for vulnerable groups</t>
  </si>
  <si>
    <t xml:space="preserve">Q10 budget implemented in Q11. The original budget provision was USD 10,000. </t>
  </si>
  <si>
    <t>Subtotal SDA 1.9</t>
  </si>
  <si>
    <t>SDA 2.1: Strengthening STI/HIV/AIDS pre-service training at the Royal Institute of Health Sciences.</t>
  </si>
  <si>
    <t>RIHS</t>
  </si>
  <si>
    <t>2.1.2</t>
  </si>
  <si>
    <t>Faculty development - continuning education for lecturers on STI &amp; HIV/AIDS</t>
  </si>
  <si>
    <t xml:space="preserve">Q10 budget implemented. The budget provision was USD 9000, hence no variance. </t>
  </si>
  <si>
    <t>2.1.4</t>
  </si>
  <si>
    <t xml:space="preserve">Refurbishment of classrooms  </t>
  </si>
  <si>
    <t>Q10 budget implemented. The equal amount was budgeted, hence no variance.</t>
  </si>
  <si>
    <t>Subtotal SDA 2.1</t>
  </si>
  <si>
    <t xml:space="preserve">SDA 2.2:  Strengthening national capacity for programme monitoring and evaluation </t>
  </si>
  <si>
    <t>The required consultancy was provided by the GFATM secretariat through GMS, hence no expenditure was incurred against this budget.</t>
  </si>
  <si>
    <t xml:space="preserve">Quarterly budget USD 1251 each was provided, but the PR could not implement theplanned  activities in Q9 and Q10 due to shortage of fund. However, the PR implemented the activity in Q11 but partially completed also partially due to shortage of fund, hence  24% variance. As the budget is regular quarterly activities, the PR expects to make iup the shortfall n the subsequent quarters. </t>
  </si>
  <si>
    <t xml:space="preserve">The expenditure includes Q9, Q10 and Q11 activities implemented, which was budgeted USD 270 per quarter (total USD 810). The actual variance works out to USD 118 (15%).  </t>
  </si>
  <si>
    <t>Subtotal SDA 2.2</t>
  </si>
  <si>
    <t>SDA 2.3:  Strengthening the management and technical capacity of the NACP</t>
  </si>
  <si>
    <t xml:space="preserve">Q9 budget implemented. The budget provision was USD 11,210. The expenditure exceeded budget by USD 3,092 (27.5%).. </t>
  </si>
  <si>
    <t>Subtotal SDA 2.3</t>
  </si>
  <si>
    <t>SDA 2.4:  Building the capacity of non-govermental sectors as partner in the national HIV/AIDS response</t>
  </si>
  <si>
    <t>Exchange programme for PLHA</t>
  </si>
  <si>
    <t xml:space="preserve"> The activity was delayed as the PR was not able to recruit PLHA in Q11 as planned. The PR is currently working on this which will materialize in Q12.</t>
  </si>
  <si>
    <t>Subtotal SDA 2.4</t>
  </si>
  <si>
    <t>SDA 3. Ensuring care &amp; treatment</t>
  </si>
  <si>
    <t xml:space="preserve">Procurement of ARVs </t>
  </si>
  <si>
    <t>Disbursement for procurement was not made as the PSM plan is being reviewed by the Global Fund.</t>
  </si>
  <si>
    <t>TOTAL PROGRAM COSTS</t>
  </si>
  <si>
    <t>Percentage</t>
  </si>
  <si>
    <t>Budget execution</t>
  </si>
  <si>
    <t>Overall burn rate for Q11</t>
  </si>
  <si>
    <t>Expenditure analysis in Q11:</t>
  </si>
  <si>
    <t>Budgeted Expenditure</t>
  </si>
  <si>
    <t>Expenditure- back log activities implemented</t>
  </si>
  <si>
    <t>Q 12 Activities implemented</t>
  </si>
  <si>
    <t>TOTAL</t>
  </si>
  <si>
    <t>Implementing Agency</t>
  </si>
  <si>
    <t>Expenditure by the PR</t>
  </si>
  <si>
    <t>Disbursement to the SRs</t>
  </si>
  <si>
    <t>The PR has prepared the cash reconciliation statement based on the books of accounts maintained as per the government financial rules and regulations and the underlying supporting documents. The LFA verified opening balances against the closing balances of Q10 PU report and also the Cash Book. The closing bank and cash balances for Q11 have been verified against the Bank Statement and the cash book maintained by the PR. All recorded expenditures are supported with relevant documents and all payments were approved by the appropriated approving authority. Therefore, in the opinion of the LFA, the cash reconciliation has been prepared correctly. The cash reconciliation statement for Q11 is shown in Annexure B.</t>
  </si>
  <si>
    <t xml:space="preserve">The absorption rate at Q11 end was 106% of the corresponding budget. This is due to disbursement of funds to the SRs including for back log activities. Other variation came from the disbursement of USD 68,800 to the SR- NFE (SDA 1.2.3 - Community activities by youth NFE learners), which is originally planned in Q12. The SR brought forward this activity to Q11 for early implementation.
Further analysis of expenditure shows that the budgeted expenditure for Q11 constituted only 9% (USD 15,801.26) of the reported expenditure of USD 169,161.09. More than 50% (USD 85,279.83) of the expenditure pertains to back log activities of Q9 and Q10.  As mentioned above, 40% of the expenditure consists of the release to the SR as the activity was brought forward from Q12 amounting to USD 68,800. Detailed analysis is shown in Annexure -C.
However, the absorption rate of the PR was only 23% of total corresponding budget USD 98,603.50. The low absorption rate, in the opinion of the LFA, was partly due to shortage of fund as the PR received first Phase 2 disbursement on 23 August 2010.
Expenditure figures between the PR and SR is being reviewed and rectified accordingly.
</t>
  </si>
  <si>
    <t>The burn rate of SRs was 242% in Q11. This is because the disbursement to SRs exceeded budget by 142%. The total expenditure amounted to USD 146,627.11 out of the total budget provision of only USD 60,557.50. This is mainly due to releases made to SRs to implement back log activities and also Q12 budget USD 68,800 for NFE activities brought to Q11 for early implementation. Detailed analysis is shown in Annexure -C.
Expenditure figures between the PR and SR is being reviewed and rectified accordingly.</t>
  </si>
  <si>
    <t>Indicators</t>
  </si>
  <si>
    <t>Top 10</t>
  </si>
  <si>
    <t>Training</t>
  </si>
  <si>
    <t>Target</t>
  </si>
  <si>
    <t>Results</t>
  </si>
  <si>
    <t>% Achievement</t>
  </si>
  <si>
    <t>All Indicators</t>
  </si>
  <si>
    <t>Training Indicators</t>
  </si>
  <si>
    <t>na</t>
  </si>
  <si>
    <t>no target set</t>
  </si>
  <si>
    <r>
      <t>Number</t>
    </r>
    <r>
      <rPr>
        <b/>
        <sz val="9"/>
        <rFont val="Times New Roman"/>
        <family val="1"/>
      </rPr>
      <t xml:space="preserve"> </t>
    </r>
    <r>
      <rPr>
        <sz val="9"/>
        <rFont val="Times New Roman"/>
        <family val="1"/>
      </rPr>
      <t>and Percentage of people with advanced HIV infection receiving antiretroviral treatment</t>
    </r>
  </si>
  <si>
    <t>PR has recruited an M &amp; E Officer who is attached with PMT to look after M &amp; E component of all three diseases</t>
  </si>
  <si>
    <t>The PCM  members during its 14th PCM meeting endorsed that hereafter the Ministry of Health shall be the PR and is responsible for implementation of the program. The Phase 2 documents were also signed both by GNHC and MoH  that reflected this arrangement</t>
  </si>
  <si>
    <t>Year 4 and 5 budget is submitted to GF and approval was accorded on 22 October 2010 by GF.</t>
  </si>
  <si>
    <t>Verified and found to be correct</t>
  </si>
  <si>
    <t>CPs for this disbursement has been met</t>
  </si>
  <si>
    <t>The exchange rates are: First disbursement= 1 USD= Nu. 39.25; Second disbursement =1 USD =Nu. 47.841; third disbursement 1 USD= Nu. 46.04; Fourth Disbursement 1 USD= 46.74</t>
  </si>
  <si>
    <t>correct</t>
  </si>
  <si>
    <t>74% (Training Indicators)</t>
  </si>
  <si>
    <t>The PR has not provided adequate oversight over the SRs and reporting has been very poor. There is a need for the PR to coordinate the activites of the PMU, NACP and the SRs so that activites are caried out effeciently and reporting is timely and complete. The SRs are also not aware of the reporting mechanisms and the details to be provided.
A CCM secretariate has also been instituted and is located in the Ministry of Health building, with two staff, one CCM coordinator and one M&amp;E personnel. GF has fielded a consultant to train PR and SRs on the PUDR reporting and training was conducted in December 2010 and LFA is yet to see the impact of the training in next PU/DR.</t>
  </si>
  <si>
    <t>Chhewang Rinzin</t>
  </si>
  <si>
    <t>Finance Expert, LFA</t>
  </si>
  <si>
    <t>10 Jan 2011, Thimphu, Bhutan</t>
  </si>
  <si>
    <t>Cash  Flow Statement - Q11 (August-October 2010)</t>
  </si>
  <si>
    <t xml:space="preserve">Since GF has not approved the PSM Plan, no procurement budget were released, PR has therefore has not procured any health products and there is no update on PQR database. </t>
  </si>
  <si>
    <t>Annexure A: Indicator Rating</t>
  </si>
  <si>
    <r>
      <t>The SRs should report on the agreed upon SR reporting form. The focal persons from each of the SR should be trained to report using the new format. The PR should also communicate and coordinate with the RBA which has not provided a singe report. T</t>
    </r>
    <r>
      <rPr>
        <b/>
        <sz val="11"/>
        <rFont val="Arial"/>
        <family val="2"/>
      </rPr>
      <t>ime Line: Starting Q12</t>
    </r>
  </si>
  <si>
    <r>
      <t xml:space="preserve">The PR should institute better coordination between the PMU, NACP and the SRs. The scheduled coorindation meetings should take place regularly. Consideration should be made on handing over the SR management to the NACP provided that the NACP has replacement staff (for those that have left and also for the one that is going for long term studies). The PMU can continue to function as the coordinating unit of GF projects. </t>
    </r>
    <r>
      <rPr>
        <b/>
        <sz val="11"/>
        <rFont val="Arial"/>
        <family val="2"/>
      </rPr>
      <t>Time line</t>
    </r>
    <r>
      <rPr>
        <sz val="11"/>
        <rFont val="Arial"/>
        <family val="2"/>
      </rPr>
      <t xml:space="preserve">: </t>
    </r>
    <r>
      <rPr>
        <b/>
        <sz val="11"/>
        <rFont val="Arial"/>
        <family val="2"/>
      </rPr>
      <t>ASAP</t>
    </r>
  </si>
  <si>
    <r>
      <t xml:space="preserve">The PR should provide adequate information to the SRs regarding GF procedures/requirements and reporting of activities since there are still some SRs who are not aware off. </t>
    </r>
    <r>
      <rPr>
        <b/>
        <sz val="11"/>
        <rFont val="Arial"/>
        <family val="2"/>
      </rPr>
      <t>Timeline: ASAP</t>
    </r>
  </si>
  <si>
    <r>
      <t>New staff recruited by the PMU (M&amp;E personnel) and the programs should receive comprehensive information and be familiar with GF reporting format and processes</t>
    </r>
    <r>
      <rPr>
        <b/>
        <sz val="11"/>
        <rFont val="Arial"/>
        <family val="2"/>
      </rPr>
      <t>.Timeline: ASAP</t>
    </r>
  </si>
  <si>
    <t>There is still delay in reporting from the SRs and requires streamlining, in particular with the Department of Youth and Sports and the Royal Bhutan Army. The quarterly meeting between SRs, National Aids Control Program (NACP) and the Project Management Team requires to be held in time and reporting issues need to be streamlined.</t>
  </si>
  <si>
    <t>This is one of the top ten indicators and the achievement is 55% and no results were made for this quarter as the reach of 24,106 was made till Q10. The target for Q11 was 44,000.</t>
  </si>
  <si>
    <r>
      <rPr>
        <b/>
        <sz val="11"/>
        <rFont val="Arial"/>
        <family val="2"/>
      </rPr>
      <t>Improve the acheivement for indicator:</t>
    </r>
    <r>
      <rPr>
        <sz val="11"/>
        <rFont val="Arial"/>
        <family val="2"/>
      </rPr>
      <t xml:space="preserve"> Young people reached by life-skill based HIV/AIDS education in schools-grade 7 and above (number and percentage)
</t>
    </r>
  </si>
  <si>
    <r>
      <rPr>
        <b/>
        <sz val="11"/>
        <rFont val="Arial"/>
        <family val="2"/>
      </rPr>
      <t>Improve the acheivement for indicator</t>
    </r>
    <r>
      <rPr>
        <sz val="11"/>
        <rFont val="Arial"/>
        <family val="2"/>
      </rPr>
      <t>: Number of monks, nuns and members of non-formal religious groups reached by HIV/AIDS education</t>
    </r>
  </si>
  <si>
    <r>
      <rPr>
        <b/>
        <sz val="11"/>
        <rFont val="Arial"/>
        <family val="2"/>
      </rPr>
      <t>Improve the acheivement for indicator</t>
    </r>
    <r>
      <rPr>
        <sz val="11"/>
        <rFont val="Arial"/>
        <family val="2"/>
      </rPr>
      <t>: Number of uniformed personnel and their families participating in HIV awareness workshops</t>
    </r>
  </si>
  <si>
    <t>This is one of the top ten indicators and also training indicator. The achievement is 71% and but no monks and nuns were reached during this quarter as the reach of 5,004 was made till Q10. The target for Q11 was 7000.</t>
  </si>
  <si>
    <t>Similarly PR and SR could not reach uniformed personnel and their families in this quarter as the result of 4,361 was conducted till end of Q10. The target for Q11 was 10,000 and the achievement is only 44 percent. This indicator is also one of the top ten indicators and also training indicator.</t>
  </si>
  <si>
    <r>
      <t>Both PR and SR should accelerate the implementation of Q9-11 activities since many activities remained unimplemented at the end of Q11.</t>
    </r>
    <r>
      <rPr>
        <b/>
        <sz val="11"/>
        <rFont val="Arial"/>
        <family val="2"/>
      </rPr>
      <t xml:space="preserve"> </t>
    </r>
    <r>
      <rPr>
        <sz val="11"/>
        <rFont val="Arial"/>
        <family val="2"/>
      </rPr>
      <t>This has resulted in low achievement of important indicators as highlighted in Section B of LFA Section 3</t>
    </r>
    <r>
      <rPr>
        <b/>
        <sz val="11"/>
        <rFont val="Arial"/>
        <family val="2"/>
      </rPr>
      <t>.Timeline: starting Q12</t>
    </r>
  </si>
  <si>
    <t>This was communicated by GF as evidence from below during the implementation letter (See section B of LFA Section 3).</t>
  </si>
  <si>
    <t>Annexure D: Forecast budget</t>
  </si>
  <si>
    <t>Service delivery areas</t>
  </si>
  <si>
    <t>Qtr 9</t>
  </si>
  <si>
    <t>Qtr 10</t>
  </si>
  <si>
    <t>Qtr 11</t>
  </si>
  <si>
    <t>Qtr 12</t>
  </si>
  <si>
    <t xml:space="preserve">PR Forecast amount </t>
  </si>
  <si>
    <t>back log activities of Q10 &amp; Q11</t>
  </si>
  <si>
    <t>1.1.3</t>
  </si>
  <si>
    <t>Purchase of Television &amp; DVD for the schools. - 30 sets required</t>
  </si>
  <si>
    <t>back log activities of Q9</t>
  </si>
  <si>
    <t>1.1.4</t>
  </si>
  <si>
    <t>Purchase of sound syetem (Ahuja)</t>
  </si>
  <si>
    <t>1.1.5</t>
  </si>
  <si>
    <t>Purchase of LCD Projector with desktop computer</t>
  </si>
  <si>
    <t>1.1.6</t>
  </si>
  <si>
    <t>Sound proofing of the Auditorium</t>
  </si>
  <si>
    <t>1.1.7</t>
  </si>
  <si>
    <t>Purchase of wall mounted projector scerr 119"</t>
  </si>
  <si>
    <t>1.1.8</t>
  </si>
  <si>
    <t>Purchase of Plasma TV</t>
  </si>
  <si>
    <t>1.1.9</t>
  </si>
  <si>
    <t>Attend regional GFATM meetings</t>
  </si>
  <si>
    <t>1.1.10</t>
  </si>
  <si>
    <t>Monitoring and evaluation</t>
  </si>
  <si>
    <t>1.2.4</t>
  </si>
  <si>
    <t>1.2.7</t>
  </si>
  <si>
    <t>1.3.1</t>
  </si>
  <si>
    <t>Sensitization of private sectors in 5 towns</t>
  </si>
  <si>
    <t>1.3.4</t>
  </si>
  <si>
    <t xml:space="preserve">Ex-change of experience among private sectors </t>
  </si>
  <si>
    <t>1.5.1</t>
  </si>
  <si>
    <t>Development and Printing of HIV information package</t>
  </si>
  <si>
    <t>1.5.2</t>
  </si>
  <si>
    <t>Capacity building of women  police volunteers</t>
  </si>
  <si>
    <t>1.5.4</t>
  </si>
  <si>
    <t>Sensitization program for RBA &amp; RBG</t>
  </si>
  <si>
    <t>back log activities of Q9 &amp; Q10</t>
  </si>
  <si>
    <t xml:space="preserve">back log activities of Q10 </t>
  </si>
  <si>
    <t>back log activities of Q9 &amp; Q11</t>
  </si>
  <si>
    <t>1.6.4</t>
  </si>
  <si>
    <t>Annual review meeting</t>
  </si>
  <si>
    <t>1.7.2</t>
  </si>
  <si>
    <t>SW outreach services through sub grantee community</t>
  </si>
  <si>
    <t>1.8.2</t>
  </si>
  <si>
    <t>Procurement of computers &amp; printers for the two VCT centers</t>
  </si>
  <si>
    <t>back log activities of Q10</t>
  </si>
  <si>
    <t>1.8.4</t>
  </si>
  <si>
    <t>Procurement of CD4 reagenst</t>
  </si>
  <si>
    <t>2.2.2</t>
  </si>
  <si>
    <t>Master in epidemiology</t>
  </si>
  <si>
    <t>back log activities of Q9 and Q10</t>
  </si>
  <si>
    <t>2.3.2</t>
  </si>
  <si>
    <t xml:space="preserve">Building a local pool of expertise in key technical areas </t>
  </si>
  <si>
    <t>back log activities of Q11</t>
  </si>
  <si>
    <t>Total</t>
  </si>
  <si>
    <t>Less cash balance</t>
  </si>
  <si>
    <t>LFA Recommended DR</t>
  </si>
  <si>
    <t>Buffer Q14 budget</t>
  </si>
  <si>
    <t>community activities by youth NFE Learners</t>
  </si>
  <si>
    <t>implemented in Q11</t>
  </si>
  <si>
    <t>No procurement done under this category</t>
  </si>
  <si>
    <t>Partially</t>
  </si>
  <si>
    <r>
      <t xml:space="preserve">Cumulative actual/target 269/180, Cumulative achievment: 149 %
</t>
    </r>
    <r>
      <rPr>
        <sz val="10"/>
        <rFont val="Arial"/>
        <family val="2"/>
      </rPr>
      <t xml:space="preserve">In this quarter 200 transport workers were reached with HIV education. This is a half day sensitization program and has been carried out in Thimphu and Phuntsholing by health workers at the Health Information Service Center (HISC), located right next to the major Taxi stand. LFA verified the training report of the NACP. It is done in collaboration with the Road Safety and Transport Authority (RSTA). The transport workers consisted of Taxi drivers and truckers who are categorized as Most-at-risk-population (MARP) in Bhutan for HIV. </t>
    </r>
  </si>
  <si>
    <r>
      <t xml:space="preserve">Cumulative actual/target 79/30, Cumulative achievment: 263 % 
</t>
    </r>
    <r>
      <rPr>
        <sz val="10"/>
        <rFont val="Arial"/>
        <family val="2"/>
      </rPr>
      <t>In this quarter 79 most at risk individuals were reached with HIV education material</t>
    </r>
    <r>
      <rPr>
        <sz val="10"/>
        <color indexed="10"/>
        <rFont val="Arial"/>
        <family val="2"/>
      </rPr>
      <t xml:space="preserve"> </t>
    </r>
    <r>
      <rPr>
        <sz val="10"/>
        <rFont val="Arial"/>
        <family val="2"/>
      </rPr>
      <t xml:space="preserve">consisted of pamphlets, audio tapes and musical CD's featuring songs on HIV/AIDS. The most at risk individuals consisted of young boys and girls working in dance bars and young people visiting the Drop in center at Thimphu. They were reached through the HISC center health staff and also by staff at the drop in center in Thimphu, both of which are located in the same building. While the drop in center is an ongoing program, reaching out to Drayang girls with education material is a out reach activity of the HISC center. 
It will be difficult to reach the specified MARP's because they are hidden and there has been no concrete data on primary substance users (IDU's) and sex workers. The only available reports suggest that girls that sing and dance in bars (Drayangs) could potentially be working as sex workers or be sexually exploited. This topic was debated nationally with the goverment considering closing down the Drayangs while the owners/employees refuting the sexual charges made at them. The Parliament had deferred making any decisions regarding legislations however had ordered indivdual districts to make decisions whether to allow Drayangs to operate in their respective districts.  </t>
    </r>
  </si>
  <si>
    <r>
      <t xml:space="preserve">Cumulative actual/target 5,004/7,000, Cumulative achievment: 71 % . </t>
    </r>
    <r>
      <rPr>
        <b/>
        <i/>
        <sz val="10"/>
        <rFont val="Arial"/>
        <family val="2"/>
      </rPr>
      <t xml:space="preserve">This is one of the top ten tindicators
</t>
    </r>
    <r>
      <rPr>
        <sz val="10"/>
        <rFont val="Arial"/>
        <family val="2"/>
      </rPr>
      <t>In this quarter no monks were reached with HIV/AIDS education</t>
    </r>
    <r>
      <rPr>
        <sz val="10"/>
        <color indexed="8"/>
        <rFont val="Arial"/>
        <family val="2"/>
      </rPr>
      <t xml:space="preserve"> though in last Qr. 720 monks were reached with HIV/AIDS education. There were no reports submited by the SR as the focal person is on leave and LFA was unable to contact him. This will be further reported in the next quarter.</t>
    </r>
    <r>
      <rPr>
        <sz val="10"/>
        <color indexed="10"/>
        <rFont val="Arial"/>
        <family val="2"/>
      </rPr>
      <t xml:space="preserve"> </t>
    </r>
    <r>
      <rPr>
        <sz val="10"/>
        <rFont val="Arial"/>
        <family val="2"/>
      </rPr>
      <t>This activity is conducted by the Dratshang Lhentshog, an autonomous agency that administers and is the goverment arm that deals with monastic institutions in the country. The PR has provided very little oversight over the SR and reporting from the SR has not been timely. There are currently 5 religous personnel who have been detected with HIV and that is the reason for targetting this group.</t>
    </r>
  </si>
  <si>
    <r>
      <t xml:space="preserve">Cumulative actual/target 31,979/26,800, Cumulative achievment: 119 % . </t>
    </r>
    <r>
      <rPr>
        <b/>
        <i/>
        <sz val="10"/>
        <rFont val="Arial"/>
        <family val="2"/>
      </rPr>
      <t xml:space="preserve">This is one of the top ten tindicators
</t>
    </r>
    <r>
      <rPr>
        <sz val="10"/>
        <rFont val="Arial"/>
        <family val="2"/>
      </rPr>
      <t>In this quarter 2,182 people were counselled and tested during this quarter giving the cumulative figure of 31,979. The target for this quarter has been achieved. This is a routine activity carried out at all hospitals including the Health Information Service Centers (HISC) and is routinely reported by all VCT health centers. The only concern about this indicator has been whether this figure represents those that have been provided results as stated in the indicator. PR should ensure that this indicator is reported correctly.</t>
    </r>
  </si>
  <si>
    <t xml:space="preserve">The results reported are same as the previous quarter, the focal person from dratshang was out of station during the reporting period.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</si>
</sst>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SFr.&quot;\ * #,##0_ ;_ &quot;SFr.&quot;\ * \-#,##0_ ;_ &quot;SFr.&quot;\ * &quot;-&quot;_ ;_ @_ "/>
    <numFmt numFmtId="165" formatCode="_ * #,##0_ ;_ * \-#,##0_ ;_ * &quot;-&quot;_ ;_ @_ "/>
    <numFmt numFmtId="166" formatCode="_ &quot;SFr.&quot;\ * #,##0.00_ ;_ &quot;SFr.&quot;\ * \-#,##0.00_ ;_ &quot;SFr.&quot;\ * &quot;-&quot;??_ ;_ @_ "/>
    <numFmt numFmtId="167" formatCode="_ * #,##0.00_ ;_ * \-#,##0.00_ ;_ * &quot;-&quot;??_ ;_ @_ "/>
    <numFmt numFmtId="168" formatCode="_ * #,##0_ ;_ * \-#,##0_ ;_ * &quot;-&quot;??_ ;_ @_ "/>
    <numFmt numFmtId="169" formatCode="[$-409]d\-mmm\-yyyy;@"/>
    <numFmt numFmtId="170" formatCode="#,##0.00;[Red]\(#,##0.00\)"/>
  </numFmts>
  <fonts count="96">
    <font>
      <sz val="10"/>
      <name val="Arial"/>
      <family val="0"/>
    </font>
    <font>
      <u val="single"/>
      <sz val="10"/>
      <color indexed="36"/>
      <name val="Arial"/>
      <family val="2"/>
    </font>
    <font>
      <u val="single"/>
      <sz val="10"/>
      <color indexed="12"/>
      <name val="Arial"/>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b/>
      <sz val="12"/>
      <name val="Californian FB"/>
      <family val="1"/>
    </font>
    <font>
      <sz val="10"/>
      <name val="Californian FB"/>
      <family val="1"/>
    </font>
    <font>
      <b/>
      <sz val="8"/>
      <name val="Arial"/>
      <family val="2"/>
    </font>
    <font>
      <sz val="9"/>
      <name val="Times New Roman"/>
      <family val="1"/>
    </font>
    <font>
      <sz val="16"/>
      <name val="Arial"/>
      <family val="2"/>
    </font>
    <font>
      <sz val="11"/>
      <color indexed="8"/>
      <name val="Calibri"/>
      <family val="2"/>
    </font>
    <font>
      <b/>
      <sz val="10"/>
      <name val="Californian FB"/>
      <family val="1"/>
    </font>
    <font>
      <b/>
      <sz val="9"/>
      <name val="Times New Roman"/>
      <family val="1"/>
    </font>
    <font>
      <b/>
      <sz val="10"/>
      <color indexed="30"/>
      <name val="Californian FB"/>
      <family val="1"/>
    </font>
    <font>
      <b/>
      <sz val="9"/>
      <color indexed="30"/>
      <name val="Times New Roman"/>
      <family val="1"/>
    </font>
    <font>
      <b/>
      <sz val="10"/>
      <color indexed="62"/>
      <name val="Californian FB"/>
      <family val="1"/>
    </font>
    <font>
      <b/>
      <sz val="9"/>
      <color indexed="62"/>
      <name val="Times New Roman"/>
      <family val="1"/>
    </font>
    <font>
      <sz val="11"/>
      <name val="Calibri"/>
      <family val="2"/>
    </font>
    <font>
      <b/>
      <sz val="9"/>
      <color indexed="8"/>
      <name val="Arial"/>
      <family val="2"/>
    </font>
    <font>
      <b/>
      <i/>
      <sz val="9"/>
      <color indexed="8"/>
      <name val="Arial"/>
      <family val="2"/>
    </font>
    <font>
      <sz val="9"/>
      <color indexed="8"/>
      <name val="Arial"/>
      <family val="2"/>
    </font>
    <font>
      <sz val="9"/>
      <color indexed="10"/>
      <name val="Times New Roman"/>
      <family val="1"/>
    </font>
    <font>
      <b/>
      <sz val="9"/>
      <name val="Simplified Arabic Fixed"/>
      <family val="3"/>
    </font>
    <font>
      <b/>
      <sz val="9"/>
      <name val="Arial"/>
      <family val="2"/>
    </font>
    <font>
      <sz val="10"/>
      <color indexed="10"/>
      <name val="Arial"/>
      <family val="2"/>
    </font>
    <font>
      <sz val="10"/>
      <color indexed="8"/>
      <name val="Arial"/>
      <family val="2"/>
    </font>
    <font>
      <sz val="10"/>
      <color indexed="8"/>
      <name val="Calibri"/>
      <family val="2"/>
    </font>
    <font>
      <sz val="9"/>
      <color indexed="8"/>
      <name val="Times New Roman"/>
      <family val="1"/>
    </font>
    <font>
      <b/>
      <sz val="9"/>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6"/>
        <bgColor indexed="64"/>
      </patternFill>
    </fill>
    <fill>
      <patternFill patternType="solid">
        <fgColor indexed="31"/>
        <bgColor indexed="64"/>
      </patternFill>
    </fill>
    <fill>
      <patternFill patternType="solid">
        <fgColor indexed="1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style="thin"/>
      <bottom>
        <color indexed="63"/>
      </bottom>
    </border>
    <border>
      <left style="thin"/>
      <right style="medium"/>
      <top style="thin"/>
      <bottom/>
    </border>
    <border>
      <left style="medium"/>
      <right style="medium"/>
      <top style="medium"/>
      <bottom style="medium"/>
    </border>
    <border>
      <left style="medium"/>
      <right style="medium"/>
      <top>
        <color indexed="63"/>
      </top>
      <bottom style="medium"/>
    </border>
    <border>
      <left style="medium"/>
      <right style="thin"/>
      <top style="medium"/>
      <bottom/>
    </border>
    <border>
      <left style="thin"/>
      <right style="thin"/>
      <top style="medium"/>
      <bottom/>
    </border>
    <border>
      <left style="medium"/>
      <right style="thin"/>
      <top/>
      <bottom/>
    </border>
    <border>
      <left style="thin"/>
      <right style="thin"/>
      <top>
        <color indexed="63"/>
      </top>
      <bottom>
        <color indexed="63"/>
      </bottom>
    </border>
    <border>
      <left style="thin"/>
      <right style="medium"/>
      <top/>
      <bottom/>
    </border>
    <border>
      <left style="thin"/>
      <right style="thin"/>
      <top style="thin"/>
      <bottom>
        <color indexed="63"/>
      </bottom>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medium"/>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1031">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 fontId="11"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right" vertical="center"/>
      <protection locked="0"/>
    </xf>
    <xf numFmtId="170" fontId="11" fillId="0" borderId="14"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168" fontId="4" fillId="0" borderId="0" xfId="42"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168" fontId="4"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4" borderId="15"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wrapText="1"/>
      <protection/>
    </xf>
    <xf numFmtId="4" fontId="12" fillId="35" borderId="17" xfId="0" applyNumberFormat="1" applyFont="1" applyFill="1" applyBorder="1" applyAlignment="1" applyProtection="1">
      <alignment horizontal="right" vertical="center"/>
      <protection/>
    </xf>
    <xf numFmtId="170" fontId="12" fillId="35" borderId="10" xfId="0" applyNumberFormat="1" applyFont="1" applyFill="1" applyBorder="1" applyAlignment="1" applyProtection="1">
      <alignment horizontal="right" vertical="center"/>
      <protection/>
    </xf>
    <xf numFmtId="170" fontId="11" fillId="35" borderId="10" xfId="0" applyNumberFormat="1" applyFont="1" applyFill="1" applyBorder="1" applyAlignment="1" applyProtection="1">
      <alignment horizontal="right" vertical="center"/>
      <protection/>
    </xf>
    <xf numFmtId="170" fontId="11" fillId="35" borderId="11" xfId="0" applyNumberFormat="1" applyFont="1" applyFill="1" applyBorder="1" applyAlignment="1" applyProtection="1">
      <alignment horizontal="right" vertical="center"/>
      <protection/>
    </xf>
    <xf numFmtId="0" fontId="11" fillId="36" borderId="0" xfId="0" applyFont="1" applyFill="1" applyBorder="1" applyAlignment="1" applyProtection="1">
      <alignment horizontal="left" vertical="center"/>
      <protection/>
    </xf>
    <xf numFmtId="4" fontId="11" fillId="36" borderId="0" xfId="0" applyNumberFormat="1" applyFont="1" applyFill="1" applyBorder="1" applyAlignment="1" applyProtection="1">
      <alignment horizontal="right" vertical="center"/>
      <protection/>
    </xf>
    <xf numFmtId="0" fontId="0" fillId="36"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168" fontId="11" fillId="0" borderId="0" xfId="42" applyNumberFormat="1" applyFont="1" applyBorder="1" applyAlignment="1" applyProtection="1">
      <alignment vertical="center"/>
      <protection/>
    </xf>
    <xf numFmtId="0" fontId="11" fillId="0" borderId="0" xfId="0" applyFont="1" applyAlignment="1" applyProtection="1">
      <alignment/>
      <protection/>
    </xf>
    <xf numFmtId="168" fontId="0" fillId="0" borderId="0" xfId="42" applyNumberFormat="1" applyAlignment="1" applyProtection="1">
      <alignment/>
      <protection/>
    </xf>
    <xf numFmtId="0" fontId="10" fillId="33" borderId="18" xfId="0" applyFont="1" applyFill="1" applyBorder="1" applyAlignment="1" applyProtection="1">
      <alignment/>
      <protection/>
    </xf>
    <xf numFmtId="0" fontId="10" fillId="33" borderId="19"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14"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9"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170" fontId="12" fillId="35" borderId="14" xfId="0" applyNumberFormat="1" applyFont="1" applyFill="1" applyBorder="1" applyAlignment="1" applyProtection="1">
      <alignment horizontal="right"/>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top"/>
      <protection/>
    </xf>
    <xf numFmtId="0" fontId="12" fillId="0" borderId="14" xfId="0" applyFont="1" applyFill="1" applyBorder="1" applyAlignment="1" applyProtection="1">
      <alignment vertical="top"/>
      <protection/>
    </xf>
    <xf numFmtId="0" fontId="11" fillId="0" borderId="19"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170" fontId="12" fillId="35" borderId="20"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169" fontId="11" fillId="35" borderId="14"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169"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14" xfId="0" applyFont="1" applyFill="1" applyBorder="1" applyAlignment="1" applyProtection="1">
      <alignment/>
      <protection/>
    </xf>
    <xf numFmtId="170" fontId="11" fillId="35"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170" fontId="8" fillId="35" borderId="20"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68"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68" fontId="0" fillId="0" borderId="0" xfId="42"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36" borderId="1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14" xfId="0" applyFont="1" applyFill="1" applyBorder="1" applyAlignment="1" applyProtection="1">
      <alignment/>
      <protection/>
    </xf>
    <xf numFmtId="0" fontId="11" fillId="0" borderId="18" xfId="0" applyFont="1" applyFill="1" applyBorder="1" applyAlignment="1" applyProtection="1">
      <alignment/>
      <protection/>
    </xf>
    <xf numFmtId="0" fontId="11" fillId="0" borderId="18"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0" xfId="0"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xf>
    <xf numFmtId="0" fontId="11" fillId="37" borderId="22" xfId="0" applyFont="1" applyFill="1" applyBorder="1" applyAlignment="1" applyProtection="1">
      <alignment horizontal="left" vertical="center"/>
      <protection/>
    </xf>
    <xf numFmtId="170" fontId="12" fillId="35" borderId="17"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168" fontId="0" fillId="0" borderId="0" xfId="42" applyNumberFormat="1" applyAlignment="1" applyProtection="1">
      <alignment vertical="center"/>
      <protection/>
    </xf>
    <xf numFmtId="0" fontId="20" fillId="0" borderId="0" xfId="0" applyFont="1" applyAlignment="1" applyProtection="1">
      <alignment horizontal="left" vertical="center" wrapText="1"/>
      <protection/>
    </xf>
    <xf numFmtId="0" fontId="10" fillId="33" borderId="23" xfId="0" applyFont="1" applyFill="1" applyBorder="1" applyAlignment="1" applyProtection="1">
      <alignment horizontal="left" vertical="center"/>
      <protection/>
    </xf>
    <xf numFmtId="169" fontId="11" fillId="0" borderId="0" xfId="0" applyNumberFormat="1" applyFont="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3" borderId="24" xfId="0" applyFont="1" applyFill="1" applyBorder="1" applyAlignment="1" applyProtection="1">
      <alignment vertical="center"/>
      <protection/>
    </xf>
    <xf numFmtId="0" fontId="11" fillId="0" borderId="22"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33" borderId="25"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4"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4" borderId="17" xfId="0" applyFont="1" applyFill="1" applyBorder="1" applyAlignment="1" applyProtection="1">
      <alignment horizontal="center" vertical="center" wrapText="1"/>
      <protection/>
    </xf>
    <xf numFmtId="169" fontId="11" fillId="35" borderId="18" xfId="0" applyNumberFormat="1" applyFont="1" applyFill="1" applyBorder="1" applyAlignment="1" applyProtection="1">
      <alignment horizontal="left" vertical="center" indent="1"/>
      <protection/>
    </xf>
    <xf numFmtId="169" fontId="11" fillId="35" borderId="28" xfId="0" applyNumberFormat="1" applyFont="1" applyFill="1" applyBorder="1" applyAlignment="1" applyProtection="1">
      <alignment horizontal="left" vertical="center" indent="1"/>
      <protection/>
    </xf>
    <xf numFmtId="0" fontId="11" fillId="35" borderId="29" xfId="0" applyFont="1" applyFill="1" applyBorder="1" applyAlignment="1" applyProtection="1">
      <alignment horizontal="left" vertical="center" indent="1"/>
      <protection/>
    </xf>
    <xf numFmtId="0" fontId="11" fillId="35" borderId="30" xfId="0" applyFont="1" applyFill="1" applyBorder="1" applyAlignment="1" applyProtection="1">
      <alignment horizontal="left" vertical="center" indent="1"/>
      <protection/>
    </xf>
    <xf numFmtId="0" fontId="12" fillId="34" borderId="17" xfId="0" applyFont="1" applyFill="1" applyBorder="1" applyAlignment="1" applyProtection="1">
      <alignment horizontal="center" vertical="center"/>
      <protection/>
    </xf>
    <xf numFmtId="3" fontId="0" fillId="37" borderId="10"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169"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33" borderId="31"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33" borderId="33" xfId="0" applyFont="1" applyFill="1" applyBorder="1" applyAlignment="1" applyProtection="1">
      <alignment vertical="center"/>
      <protection/>
    </xf>
    <xf numFmtId="0" fontId="13" fillId="35" borderId="34" xfId="0" applyFont="1" applyFill="1" applyBorder="1" applyAlignment="1" applyProtection="1">
      <alignment vertical="center"/>
      <protection/>
    </xf>
    <xf numFmtId="0" fontId="9" fillId="35" borderId="35"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4" fontId="12" fillId="36" borderId="17" xfId="0" applyNumberFormat="1" applyFont="1" applyFill="1" applyBorder="1" applyAlignment="1" applyProtection="1">
      <alignment horizontal="right" vertical="center"/>
      <protection locked="0"/>
    </xf>
    <xf numFmtId="0" fontId="0" fillId="33" borderId="0" xfId="0" applyFill="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0" fontId="0" fillId="33" borderId="24" xfId="0" applyFill="1" applyBorder="1" applyAlignment="1" applyProtection="1">
      <alignment/>
      <protection/>
    </xf>
    <xf numFmtId="169" fontId="11" fillId="36" borderId="0" xfId="0" applyNumberFormat="1" applyFont="1" applyFill="1" applyBorder="1" applyAlignment="1" applyProtection="1">
      <alignment horizontal="left" vertical="center" indent="1"/>
      <protection/>
    </xf>
    <xf numFmtId="0" fontId="0" fillId="36" borderId="0" xfId="0" applyFill="1" applyAlignment="1">
      <alignment/>
    </xf>
    <xf numFmtId="0" fontId="0" fillId="36" borderId="0" xfId="0" applyFill="1" applyAlignment="1" applyProtection="1">
      <alignment vertical="center"/>
      <protection/>
    </xf>
    <xf numFmtId="0" fontId="4" fillId="36" borderId="0" xfId="0" applyFont="1" applyFill="1" applyBorder="1" applyAlignment="1" applyProtection="1">
      <alignment vertical="center"/>
      <protection/>
    </xf>
    <xf numFmtId="168" fontId="4" fillId="36" borderId="0" xfId="42" applyNumberFormat="1"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20" fillId="36" borderId="0" xfId="0" applyFont="1" applyFill="1" applyAlignment="1" applyProtection="1">
      <alignment horizontal="left" wrapText="1"/>
      <protection/>
    </xf>
    <xf numFmtId="0" fontId="0" fillId="36" borderId="0" xfId="0" applyFill="1" applyBorder="1" applyAlignment="1" applyProtection="1">
      <alignment/>
      <protection/>
    </xf>
    <xf numFmtId="0" fontId="4" fillId="36" borderId="0" xfId="0" applyFont="1" applyFill="1" applyBorder="1" applyAlignment="1" applyProtection="1">
      <alignment/>
      <protection/>
    </xf>
    <xf numFmtId="168" fontId="4" fillId="36" borderId="0" xfId="42" applyNumberFormat="1" applyFont="1" applyFill="1" applyBorder="1" applyAlignment="1" applyProtection="1">
      <alignment/>
      <protection/>
    </xf>
    <xf numFmtId="0" fontId="0" fillId="36" borderId="0" xfId="0" applyFill="1" applyAlignment="1" applyProtection="1">
      <alignment/>
      <protection/>
    </xf>
    <xf numFmtId="0" fontId="11"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168" fontId="11" fillId="36" borderId="0" xfId="42" applyNumberFormat="1" applyFont="1" applyFill="1" applyBorder="1" applyAlignment="1" applyProtection="1">
      <alignment vertical="center"/>
      <protection/>
    </xf>
    <xf numFmtId="0" fontId="11" fillId="36" borderId="0" xfId="0" applyFont="1" applyFill="1" applyAlignment="1" applyProtection="1">
      <alignment/>
      <protection/>
    </xf>
    <xf numFmtId="168" fontId="11" fillId="36" borderId="0" xfId="42" applyNumberFormat="1" applyFont="1" applyFill="1" applyAlignment="1" applyProtection="1">
      <alignment/>
      <protection/>
    </xf>
    <xf numFmtId="0" fontId="15" fillId="36" borderId="0" xfId="0" applyFont="1" applyFill="1" applyBorder="1" applyAlignment="1" applyProtection="1">
      <alignment horizontal="left"/>
      <protection/>
    </xf>
    <xf numFmtId="0" fontId="12" fillId="36" borderId="0" xfId="0" applyFont="1" applyFill="1" applyAlignment="1" applyProtection="1">
      <alignment/>
      <protection/>
    </xf>
    <xf numFmtId="4" fontId="12" fillId="36" borderId="14" xfId="0" applyNumberFormat="1" applyFont="1" applyFill="1" applyBorder="1" applyAlignment="1" applyProtection="1">
      <alignment horizontal="center"/>
      <protection locked="0"/>
    </xf>
    <xf numFmtId="0" fontId="12" fillId="36" borderId="0" xfId="0" applyFont="1" applyFill="1" applyAlignment="1" applyProtection="1">
      <alignment vertical="center"/>
      <protection/>
    </xf>
    <xf numFmtId="0" fontId="11" fillId="36" borderId="0" xfId="0" applyFont="1" applyFill="1" applyAlignment="1" applyProtection="1">
      <alignment vertical="center"/>
      <protection/>
    </xf>
    <xf numFmtId="168" fontId="11" fillId="36" borderId="0" xfId="42" applyNumberFormat="1" applyFont="1" applyFill="1" applyAlignment="1" applyProtection="1">
      <alignment vertical="center"/>
      <protection/>
    </xf>
    <xf numFmtId="0" fontId="0" fillId="36" borderId="0" xfId="0" applyFont="1" applyFill="1" applyAlignment="1" applyProtection="1">
      <alignment/>
      <protection/>
    </xf>
    <xf numFmtId="0" fontId="19" fillId="36" borderId="0" xfId="0" applyFont="1" applyFill="1" applyAlignment="1" applyProtection="1">
      <alignment/>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0" fillId="36" borderId="38" xfId="0" applyFont="1" applyFill="1" applyBorder="1" applyAlignment="1" applyProtection="1">
      <alignment horizontal="center" vertical="center" wrapText="1"/>
      <protection/>
    </xf>
    <xf numFmtId="0" fontId="0" fillId="36" borderId="39" xfId="0" applyFont="1" applyFill="1" applyBorder="1" applyAlignment="1" applyProtection="1">
      <alignment vertical="center" wrapText="1"/>
      <protection/>
    </xf>
    <xf numFmtId="0" fontId="6"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pplyProtection="1">
      <alignment horizontal="left"/>
      <protection/>
    </xf>
    <xf numFmtId="0" fontId="15" fillId="36" borderId="26" xfId="0" applyFont="1" applyFill="1" applyBorder="1" applyAlignment="1" applyProtection="1">
      <alignment horizontal="left"/>
      <protection/>
    </xf>
    <xf numFmtId="0" fontId="11" fillId="36" borderId="0" xfId="0" applyFont="1" applyFill="1" applyAlignment="1" applyProtection="1">
      <alignment/>
      <protection/>
    </xf>
    <xf numFmtId="0" fontId="12" fillId="36" borderId="14" xfId="0" applyFont="1" applyFill="1" applyBorder="1" applyAlignment="1" applyProtection="1">
      <alignment horizontal="center"/>
      <protection locked="0"/>
    </xf>
    <xf numFmtId="0" fontId="11" fillId="35" borderId="40" xfId="0" applyFont="1" applyFill="1" applyBorder="1" applyAlignment="1" applyProtection="1">
      <alignment horizontal="left" vertical="center" indent="1"/>
      <protection/>
    </xf>
    <xf numFmtId="0" fontId="11" fillId="35" borderId="41" xfId="0" applyFont="1" applyFill="1" applyBorder="1" applyAlignment="1" applyProtection="1">
      <alignment horizontal="left" vertical="center" indent="1"/>
      <protection/>
    </xf>
    <xf numFmtId="0" fontId="11" fillId="36" borderId="0" xfId="0" applyFont="1" applyFill="1" applyBorder="1" applyAlignment="1" applyProtection="1">
      <alignment horizontal="left" vertical="center" indent="1"/>
      <protection/>
    </xf>
    <xf numFmtId="168" fontId="0" fillId="36" borderId="0" xfId="42" applyNumberFormat="1" applyFill="1" applyBorder="1" applyAlignment="1" applyProtection="1">
      <alignment/>
      <protection/>
    </xf>
    <xf numFmtId="0" fontId="0" fillId="36" borderId="0" xfId="0" applyFill="1" applyAlignment="1" applyProtection="1">
      <alignment horizontal="left" vertical="center"/>
      <protection/>
    </xf>
    <xf numFmtId="0" fontId="12" fillId="36" borderId="0" xfId="0" applyFont="1" applyFill="1" applyBorder="1" applyAlignment="1" applyProtection="1">
      <alignment horizontal="left" vertical="center" indent="1"/>
      <protection/>
    </xf>
    <xf numFmtId="0" fontId="16" fillId="36" borderId="0" xfId="0" applyFont="1" applyFill="1" applyBorder="1" applyAlignment="1" applyProtection="1">
      <alignment horizontal="left"/>
      <protection/>
    </xf>
    <xf numFmtId="4" fontId="11" fillId="36" borderId="0" xfId="0" applyNumberFormat="1" applyFont="1" applyFill="1" applyBorder="1" applyAlignment="1" applyProtection="1">
      <alignment vertical="center"/>
      <protection/>
    </xf>
    <xf numFmtId="4" fontId="11" fillId="36" borderId="0" xfId="0" applyNumberFormat="1" applyFont="1" applyFill="1" applyBorder="1" applyAlignment="1" applyProtection="1">
      <alignment horizontal="left" vertical="center"/>
      <protection/>
    </xf>
    <xf numFmtId="4" fontId="12" fillId="36" borderId="0" xfId="0" applyNumberFormat="1" applyFont="1" applyFill="1" applyBorder="1" applyAlignment="1" applyProtection="1">
      <alignment/>
      <protection/>
    </xf>
    <xf numFmtId="0" fontId="11" fillId="36" borderId="0" xfId="0" applyFont="1" applyFill="1" applyBorder="1" applyAlignment="1" applyProtection="1">
      <alignment horizontal="left"/>
      <protection/>
    </xf>
    <xf numFmtId="0" fontId="11" fillId="36" borderId="0" xfId="0" applyFont="1" applyFill="1" applyAlignment="1" applyProtection="1">
      <alignment horizontal="left" indent="1"/>
      <protection/>
    </xf>
    <xf numFmtId="0" fontId="11" fillId="36" borderId="0" xfId="0" applyFont="1" applyFill="1" applyBorder="1" applyAlignment="1" applyProtection="1">
      <alignment/>
      <protection/>
    </xf>
    <xf numFmtId="0" fontId="20" fillId="36" borderId="0" xfId="0" applyFont="1" applyFill="1" applyAlignment="1">
      <alignment horizontal="left" wrapText="1"/>
    </xf>
    <xf numFmtId="0" fontId="4" fillId="36" borderId="0" xfId="0" applyFont="1" applyFill="1" applyAlignment="1">
      <alignment horizontal="left" wrapText="1"/>
    </xf>
    <xf numFmtId="0" fontId="17" fillId="36" borderId="0" xfId="0" applyFont="1" applyFill="1" applyAlignment="1">
      <alignment horizontal="left" vertical="top" wrapText="1"/>
    </xf>
    <xf numFmtId="0" fontId="26" fillId="36" borderId="0" xfId="0" applyFont="1" applyFill="1" applyAlignment="1">
      <alignment horizontal="left" wrapText="1"/>
    </xf>
    <xf numFmtId="0" fontId="4" fillId="36" borderId="0" xfId="0" applyFont="1" applyFill="1" applyAlignment="1">
      <alignment wrapText="1"/>
    </xf>
    <xf numFmtId="0" fontId="8" fillId="36" borderId="0" xfId="0" applyNumberFormat="1" applyFont="1" applyFill="1" applyAlignment="1" quotePrefix="1">
      <alignment horizontal="left" wrapText="1" indent="1"/>
    </xf>
    <xf numFmtId="0" fontId="4" fillId="36" borderId="0" xfId="0" applyNumberFormat="1" applyFont="1" applyFill="1" applyAlignment="1">
      <alignment horizontal="left" vertical="top" wrapText="1" indent="2"/>
    </xf>
    <xf numFmtId="0" fontId="8" fillId="36" borderId="0" xfId="0" applyFont="1" applyFill="1" applyAlignment="1" quotePrefix="1">
      <alignment horizontal="left" vertical="center" wrapText="1" indent="1"/>
    </xf>
    <xf numFmtId="0" fontId="4" fillId="36" borderId="0" xfId="0" applyNumberFormat="1" applyFont="1" applyFill="1" applyAlignment="1">
      <alignment wrapText="1"/>
    </xf>
    <xf numFmtId="0" fontId="4" fillId="36" borderId="0" xfId="0" applyFont="1" applyFill="1" applyAlignment="1">
      <alignment vertical="top" wrapText="1"/>
    </xf>
    <xf numFmtId="0" fontId="3" fillId="36" borderId="0" xfId="0" applyFont="1" applyFill="1" applyAlignment="1">
      <alignment horizontal="left" wrapText="1"/>
    </xf>
    <xf numFmtId="0" fontId="5" fillId="36" borderId="0" xfId="0" applyFont="1" applyFill="1" applyAlignment="1">
      <alignment/>
    </xf>
    <xf numFmtId="0" fontId="11" fillId="36" borderId="40" xfId="0" applyFont="1" applyFill="1" applyBorder="1" applyAlignment="1" applyProtection="1">
      <alignment horizontal="left" vertical="center" indent="1"/>
      <protection locked="0"/>
    </xf>
    <xf numFmtId="169" fontId="11" fillId="36" borderId="18" xfId="0" applyNumberFormat="1" applyFont="1" applyFill="1" applyBorder="1" applyAlignment="1" applyProtection="1">
      <alignment horizontal="left" vertical="center" indent="1"/>
      <protection locked="0"/>
    </xf>
    <xf numFmtId="0" fontId="11" fillId="36" borderId="41" xfId="0" applyFont="1" applyFill="1" applyBorder="1" applyAlignment="1" applyProtection="1">
      <alignment horizontal="left" vertical="center" indent="1"/>
      <protection locked="0"/>
    </xf>
    <xf numFmtId="169" fontId="11" fillId="36" borderId="28" xfId="0" applyNumberFormat="1" applyFont="1" applyFill="1" applyBorder="1" applyAlignment="1" applyProtection="1">
      <alignment horizontal="left" vertical="center" indent="1"/>
      <protection locked="0"/>
    </xf>
    <xf numFmtId="0" fontId="11" fillId="36" borderId="10"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4" fontId="11" fillId="36" borderId="42" xfId="0" applyNumberFormat="1" applyFont="1" applyFill="1" applyBorder="1" applyAlignment="1" applyProtection="1">
      <alignment horizontal="right" vertical="center"/>
      <protection locked="0"/>
    </xf>
    <xf numFmtId="4" fontId="11" fillId="36" borderId="11" xfId="0" applyNumberFormat="1" applyFont="1" applyFill="1" applyBorder="1" applyAlignment="1" applyProtection="1">
      <alignment horizontal="right" vertical="center"/>
      <protection locked="0"/>
    </xf>
    <xf numFmtId="0" fontId="11" fillId="35" borderId="29" xfId="0" applyFont="1" applyFill="1" applyBorder="1" applyAlignment="1" applyProtection="1">
      <alignment horizontal="left" indent="1"/>
      <protection/>
    </xf>
    <xf numFmtId="169" fontId="11" fillId="35" borderId="18" xfId="0" applyNumberFormat="1"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169" fontId="11" fillId="35" borderId="28" xfId="0" applyNumberFormat="1" applyFont="1" applyFill="1" applyBorder="1" applyAlignment="1" applyProtection="1">
      <alignment horizontal="left" indent="1"/>
      <protection/>
    </xf>
    <xf numFmtId="3" fontId="23" fillId="36" borderId="10" xfId="0" applyNumberFormat="1" applyFont="1" applyFill="1" applyBorder="1" applyAlignment="1" applyProtection="1">
      <alignment horizontal="center" vertical="center" wrapText="1"/>
      <protection locked="0"/>
    </xf>
    <xf numFmtId="3" fontId="23" fillId="36" borderId="11" xfId="0" applyNumberFormat="1" applyFont="1" applyFill="1" applyBorder="1" applyAlignment="1" applyProtection="1">
      <alignment horizontal="center" vertical="center" wrapText="1"/>
      <protection locked="0"/>
    </xf>
    <xf numFmtId="3" fontId="23" fillId="36" borderId="17"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3" fontId="0" fillId="36" borderId="11" xfId="0" applyNumberFormat="1" applyFont="1" applyFill="1" applyBorder="1" applyAlignment="1" applyProtection="1">
      <alignment horizontal="center" vertical="center" wrapText="1"/>
      <protection locked="0"/>
    </xf>
    <xf numFmtId="0" fontId="12" fillId="36"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43"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8" xfId="0" applyFont="1" applyBorder="1" applyAlignment="1" applyProtection="1">
      <alignment vertical="center"/>
      <protection/>
    </xf>
    <xf numFmtId="0" fontId="0"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4" fontId="11" fillId="35" borderId="10" xfId="0" applyNumberFormat="1" applyFont="1" applyFill="1" applyBorder="1" applyAlignment="1" applyProtection="1">
      <alignment horizontal="right" vertical="center"/>
      <protection locked="0"/>
    </xf>
    <xf numFmtId="4" fontId="11" fillId="35" borderId="11" xfId="0" applyNumberFormat="1" applyFont="1" applyFill="1" applyBorder="1" applyAlignment="1" applyProtection="1">
      <alignment horizontal="right" vertical="center"/>
      <protection locked="0"/>
    </xf>
    <xf numFmtId="0" fontId="10" fillId="36" borderId="0" xfId="0" applyFont="1" applyFill="1" applyBorder="1" applyAlignment="1" applyProtection="1">
      <alignment horizontal="left"/>
      <protection/>
    </xf>
    <xf numFmtId="4" fontId="12" fillId="35" borderId="14" xfId="0" applyNumberFormat="1" applyFont="1" applyFill="1" applyBorder="1" applyAlignment="1" applyProtection="1">
      <alignment/>
      <protection locked="0"/>
    </xf>
    <xf numFmtId="4" fontId="12" fillId="36" borderId="14" xfId="0" applyNumberFormat="1" applyFont="1" applyFill="1" applyBorder="1" applyAlignment="1" applyProtection="1">
      <alignment/>
      <protection locked="0"/>
    </xf>
    <xf numFmtId="168" fontId="11" fillId="36" borderId="0" xfId="42" applyNumberFormat="1" applyFont="1" applyFill="1" applyAlignment="1" applyProtection="1">
      <alignment horizontal="left"/>
      <protection/>
    </xf>
    <xf numFmtId="0" fontId="11" fillId="36" borderId="0" xfId="0" applyFont="1" applyFill="1" applyBorder="1" applyAlignment="1" applyProtection="1">
      <alignment horizontal="left" wrapText="1" indent="1"/>
      <protection/>
    </xf>
    <xf numFmtId="0" fontId="0" fillId="35" borderId="3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1" fillId="36" borderId="14" xfId="0" applyFont="1" applyFill="1" applyBorder="1" applyAlignment="1" applyProtection="1">
      <alignment horizontal="left" wrapText="1" indent="1"/>
      <protection locked="0"/>
    </xf>
    <xf numFmtId="0" fontId="0" fillId="35" borderId="27"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0" fillId="35" borderId="32"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169" fontId="11" fillId="35" borderId="30" xfId="0" applyNumberFormat="1" applyFont="1" applyFill="1" applyBorder="1" applyAlignment="1" applyProtection="1">
      <alignment horizontal="left" indent="1"/>
      <protection/>
    </xf>
    <xf numFmtId="169" fontId="11" fillId="36" borderId="18" xfId="0" applyNumberFormat="1" applyFont="1" applyFill="1" applyBorder="1" applyAlignment="1" applyProtection="1">
      <alignment horizontal="left" vertical="center" indent="1"/>
      <protection/>
    </xf>
    <xf numFmtId="169" fontId="11" fillId="36" borderId="28"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36" borderId="0" xfId="0" applyFont="1" applyFill="1" applyAlignment="1" applyProtection="1">
      <alignment horizontal="left"/>
      <protection/>
    </xf>
    <xf numFmtId="0" fontId="4" fillId="36" borderId="0" xfId="0" applyFont="1" applyFill="1" applyAlignment="1" applyProtection="1">
      <alignment horizontal="left"/>
      <protection/>
    </xf>
    <xf numFmtId="0" fontId="17" fillId="36" borderId="0" xfId="0" applyFont="1" applyFill="1" applyAlignment="1" applyProtection="1">
      <alignment horizontal="left" vertical="top"/>
      <protection/>
    </xf>
    <xf numFmtId="0" fontId="29" fillId="36" borderId="0" xfId="0" applyFont="1" applyFill="1" applyAlignment="1" applyProtection="1">
      <alignment horizontal="left" vertical="top"/>
      <protection/>
    </xf>
    <xf numFmtId="0" fontId="4" fillId="36" borderId="0" xfId="0" applyFont="1" applyFill="1" applyAlignment="1" applyProtection="1">
      <alignment vertical="top"/>
      <protection/>
    </xf>
    <xf numFmtId="0" fontId="30" fillId="36" borderId="0" xfId="0" applyFont="1" applyFill="1" applyAlignment="1" applyProtection="1">
      <alignment horizontal="left" vertical="top"/>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26" fillId="36" borderId="0" xfId="0" applyFont="1" applyFill="1" applyAlignment="1" applyProtection="1">
      <alignment horizontal="left" vertical="top"/>
      <protection/>
    </xf>
    <xf numFmtId="0" fontId="31" fillId="36" borderId="0" xfId="0" applyFont="1" applyFill="1" applyAlignment="1" applyProtection="1">
      <alignment/>
      <protection/>
    </xf>
    <xf numFmtId="0" fontId="31" fillId="36" borderId="0" xfId="0" applyFont="1" applyFill="1" applyAlignment="1" applyProtection="1">
      <alignment/>
      <protection/>
    </xf>
    <xf numFmtId="0" fontId="0" fillId="36" borderId="0" xfId="0" applyFill="1" applyAlignment="1" applyProtection="1">
      <alignment/>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4" fillId="36" borderId="0" xfId="0" applyFont="1" applyFill="1" applyAlignment="1" applyProtection="1">
      <alignment/>
      <protection/>
    </xf>
    <xf numFmtId="0" fontId="5" fillId="36" borderId="0" xfId="0" applyFont="1" applyFill="1" applyAlignment="1" applyProtection="1">
      <alignment/>
      <protection/>
    </xf>
    <xf numFmtId="0" fontId="12" fillId="36" borderId="0" xfId="0" applyFont="1" applyFill="1" applyBorder="1" applyAlignment="1" applyProtection="1">
      <alignment horizontal="left"/>
      <protection/>
    </xf>
    <xf numFmtId="0" fontId="11" fillId="36" borderId="0" xfId="0" applyFont="1" applyFill="1" applyBorder="1" applyAlignment="1" applyProtection="1">
      <alignment/>
      <protection/>
    </xf>
    <xf numFmtId="0" fontId="12" fillId="36"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35" borderId="17" xfId="0" applyFont="1" applyFill="1" applyBorder="1" applyAlignment="1" applyProtection="1">
      <alignment horizontal="left" vertical="center" indent="1"/>
      <protection locked="0"/>
    </xf>
    <xf numFmtId="169" fontId="11" fillId="35" borderId="10" xfId="0" applyNumberFormat="1" applyFont="1" applyFill="1" applyBorder="1" applyAlignment="1" applyProtection="1">
      <alignment horizontal="left" vertical="center" indent="1"/>
      <protection locked="0"/>
    </xf>
    <xf numFmtId="169" fontId="11" fillId="35" borderId="45" xfId="0" applyNumberFormat="1" applyFont="1" applyFill="1" applyBorder="1" applyAlignment="1" applyProtection="1">
      <alignment horizontal="left" vertical="center" indent="1"/>
      <protection locked="0"/>
    </xf>
    <xf numFmtId="0" fontId="11" fillId="35" borderId="46" xfId="0" applyFont="1" applyFill="1" applyBorder="1" applyAlignment="1" applyProtection="1">
      <alignment horizontal="left" vertical="center" indent="1"/>
      <protection locked="0"/>
    </xf>
    <xf numFmtId="169" fontId="11" fillId="35" borderId="30" xfId="0" applyNumberFormat="1" applyFont="1" applyFill="1" applyBorder="1" applyAlignment="1" applyProtection="1">
      <alignment horizontal="left" vertical="center" indent="1"/>
      <protection locked="0"/>
    </xf>
    <xf numFmtId="169" fontId="11" fillId="35" borderId="29" xfId="0" applyNumberFormat="1" applyFont="1" applyFill="1" applyBorder="1" applyAlignment="1" applyProtection="1">
      <alignment horizontal="left" indent="1"/>
      <protection/>
    </xf>
    <xf numFmtId="0" fontId="11" fillId="35" borderId="47" xfId="0" applyFont="1" applyFill="1" applyBorder="1" applyAlignment="1" applyProtection="1">
      <alignment horizontal="left" vertical="center" indent="1"/>
      <protection/>
    </xf>
    <xf numFmtId="169" fontId="11" fillId="35" borderId="10" xfId="0" applyNumberFormat="1" applyFont="1" applyFill="1" applyBorder="1" applyAlignment="1" applyProtection="1">
      <alignment horizontal="left" vertical="center" indent="1"/>
      <protection/>
    </xf>
    <xf numFmtId="0" fontId="11" fillId="35" borderId="46" xfId="0" applyFont="1" applyFill="1" applyBorder="1" applyAlignment="1" applyProtection="1">
      <alignment horizontal="left" vertical="center" indent="1"/>
      <protection/>
    </xf>
    <xf numFmtId="169" fontId="11" fillId="35" borderId="30" xfId="0" applyNumberFormat="1" applyFont="1" applyFill="1" applyBorder="1" applyAlignment="1" applyProtection="1">
      <alignment horizontal="left" vertical="center" indent="1"/>
      <protection/>
    </xf>
    <xf numFmtId="0" fontId="12" fillId="35"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168"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168" fontId="11" fillId="0" borderId="0" xfId="42"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168" fontId="0" fillId="0" borderId="0" xfId="42" applyNumberFormat="1" applyAlignment="1" applyProtection="1">
      <alignment/>
      <protection locked="0"/>
    </xf>
    <xf numFmtId="0" fontId="0" fillId="36"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36"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168" fontId="0" fillId="36" borderId="0" xfId="42" applyNumberFormat="1" applyFill="1" applyAlignment="1" applyProtection="1">
      <alignment vertical="center"/>
      <protection locked="0"/>
    </xf>
    <xf numFmtId="0" fontId="0" fillId="36" borderId="0" xfId="0" applyFill="1" applyAlignment="1" applyProtection="1">
      <alignment/>
      <protection locked="0"/>
    </xf>
    <xf numFmtId="0" fontId="0" fillId="36" borderId="0" xfId="0" applyFont="1" applyFill="1" applyAlignment="1" applyProtection="1">
      <alignment vertical="center"/>
      <protection locked="0"/>
    </xf>
    <xf numFmtId="0" fontId="11" fillId="36" borderId="0" xfId="0" applyFont="1" applyFill="1" applyAlignment="1" applyProtection="1">
      <alignment vertical="center"/>
      <protection locked="0"/>
    </xf>
    <xf numFmtId="0" fontId="0" fillId="36" borderId="0" xfId="0" applyFill="1" applyBorder="1" applyAlignment="1" applyProtection="1">
      <alignment/>
      <protection locked="0"/>
    </xf>
    <xf numFmtId="168" fontId="0" fillId="36" borderId="0" xfId="42" applyNumberFormat="1" applyFill="1" applyAlignment="1" applyProtection="1">
      <alignment/>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168" fontId="11" fillId="36" borderId="0" xfId="42" applyNumberFormat="1" applyFont="1" applyFill="1" applyAlignment="1" applyProtection="1">
      <alignment/>
      <protection locked="0"/>
    </xf>
    <xf numFmtId="0" fontId="35" fillId="35" borderId="27" xfId="0" applyFont="1" applyFill="1" applyBorder="1" applyAlignment="1" applyProtection="1">
      <alignment horizontal="center" vertical="center" wrapText="1"/>
      <protection/>
    </xf>
    <xf numFmtId="0" fontId="35" fillId="35" borderId="30" xfId="0" applyFont="1" applyFill="1" applyBorder="1" applyAlignment="1" applyProtection="1">
      <alignment vertical="center" wrapText="1"/>
      <protection/>
    </xf>
    <xf numFmtId="0" fontId="11" fillId="36" borderId="0" xfId="0" applyFont="1" applyFill="1" applyAlignment="1" applyProtection="1">
      <alignment vertical="center"/>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0" fontId="0" fillId="36" borderId="0" xfId="0" applyFill="1" applyAlignment="1" applyProtection="1">
      <alignment horizontal="left" vertical="center"/>
      <protection locked="0"/>
    </xf>
    <xf numFmtId="0" fontId="10" fillId="36" borderId="0" xfId="0" applyFont="1" applyFill="1" applyBorder="1" applyAlignment="1" applyProtection="1">
      <alignment horizontal="center"/>
      <protection locked="0"/>
    </xf>
    <xf numFmtId="0" fontId="29" fillId="36" borderId="0" xfId="0" applyFont="1" applyFill="1" applyAlignment="1">
      <alignment wrapText="1"/>
    </xf>
    <xf numFmtId="4" fontId="12" fillId="38" borderId="10" xfId="0" applyNumberFormat="1" applyFont="1" applyFill="1" applyBorder="1" applyAlignment="1" applyProtection="1">
      <alignment horizontal="right" vertical="center"/>
      <protection/>
    </xf>
    <xf numFmtId="170" fontId="12" fillId="38" borderId="10" xfId="0" applyNumberFormat="1" applyFont="1" applyFill="1" applyBorder="1" applyAlignment="1" applyProtection="1">
      <alignment horizontal="right" vertical="center"/>
      <protection/>
    </xf>
    <xf numFmtId="170" fontId="11" fillId="38" borderId="10" xfId="0" applyNumberFormat="1" applyFont="1" applyFill="1" applyBorder="1" applyAlignment="1" applyProtection="1">
      <alignment horizontal="right" vertical="center"/>
      <protection/>
    </xf>
    <xf numFmtId="170" fontId="11" fillId="38" borderId="11" xfId="0" applyNumberFormat="1" applyFont="1" applyFill="1" applyBorder="1" applyAlignment="1" applyProtection="1">
      <alignment horizontal="right" vertical="center"/>
      <protection/>
    </xf>
    <xf numFmtId="4" fontId="12" fillId="38" borderId="17" xfId="0" applyNumberFormat="1" applyFont="1" applyFill="1" applyBorder="1" applyAlignment="1" applyProtection="1">
      <alignment horizontal="right" vertical="center"/>
      <protection locked="0"/>
    </xf>
    <xf numFmtId="170" fontId="12" fillId="38" borderId="17" xfId="0" applyNumberFormat="1" applyFont="1" applyFill="1" applyBorder="1" applyAlignment="1" applyProtection="1">
      <alignment horizontal="right" vertical="center"/>
      <protection/>
    </xf>
    <xf numFmtId="0" fontId="19" fillId="36" borderId="0" xfId="0" applyFont="1" applyFill="1" applyAlignment="1" applyProtection="1">
      <alignment/>
      <protection locked="0"/>
    </xf>
    <xf numFmtId="4" fontId="0" fillId="36" borderId="0" xfId="0" applyNumberFormat="1" applyFill="1" applyAlignment="1" applyProtection="1">
      <alignment/>
      <protection/>
    </xf>
    <xf numFmtId="2" fontId="11" fillId="0" borderId="14" xfId="0" applyNumberFormat="1" applyFont="1" applyBorder="1" applyAlignment="1" applyProtection="1">
      <alignment/>
      <protection locked="0"/>
    </xf>
    <xf numFmtId="0" fontId="0" fillId="36" borderId="0" xfId="0" applyFont="1" applyFill="1" applyAlignment="1" applyProtection="1" quotePrefix="1">
      <alignment/>
      <protection/>
    </xf>
    <xf numFmtId="0" fontId="0" fillId="36" borderId="25" xfId="0" applyFont="1" applyFill="1" applyBorder="1" applyAlignment="1" applyProtection="1">
      <alignment horizontal="center" vertical="center" wrapText="1"/>
      <protection locked="0"/>
    </xf>
    <xf numFmtId="3" fontId="0" fillId="36" borderId="25"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3" fontId="0" fillId="36" borderId="0" xfId="0" applyNumberFormat="1" applyFont="1" applyFill="1" applyBorder="1" applyAlignment="1" applyProtection="1">
      <alignment horizontal="center" vertical="center" wrapText="1"/>
      <protection locked="0"/>
    </xf>
    <xf numFmtId="168" fontId="0" fillId="36"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36"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36" borderId="0" xfId="0" applyFont="1" applyFill="1" applyBorder="1" applyAlignment="1" applyProtection="1">
      <alignment horizontal="center" vertical="center" wrapText="1"/>
      <protection locked="0"/>
    </xf>
    <xf numFmtId="0" fontId="11" fillId="36" borderId="0" xfId="0" applyFont="1" applyFill="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xf>
    <xf numFmtId="3" fontId="0" fillId="35"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0" fontId="4"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4" fillId="0" borderId="29" xfId="0" applyFont="1" applyFill="1" applyBorder="1" applyAlignment="1" applyProtection="1">
      <alignment vertical="center" wrapText="1"/>
      <protection locked="0"/>
    </xf>
    <xf numFmtId="167" fontId="0" fillId="0" borderId="0" xfId="42" applyFont="1" applyAlignment="1" applyProtection="1">
      <alignment/>
      <protection locked="0"/>
    </xf>
    <xf numFmtId="0" fontId="11" fillId="0" borderId="22" xfId="0" applyFont="1" applyFill="1" applyBorder="1" applyAlignment="1" applyProtection="1">
      <alignment horizontal="left" vertical="center" wrapText="1" indent="1"/>
      <protection locked="0"/>
    </xf>
    <xf numFmtId="167" fontId="0" fillId="0" borderId="0" xfId="42" applyFont="1" applyAlignment="1" applyProtection="1">
      <alignment vertical="center"/>
      <protection locked="0"/>
    </xf>
    <xf numFmtId="170" fontId="0" fillId="0" borderId="0" xfId="0" applyNumberFormat="1" applyFont="1" applyAlignment="1" applyProtection="1">
      <alignment/>
      <protection locked="0"/>
    </xf>
    <xf numFmtId="9" fontId="0" fillId="0" borderId="10" xfId="64" applyFont="1" applyFill="1" applyBorder="1" applyAlignment="1" applyProtection="1">
      <alignment horizontal="center" vertical="center" wrapText="1"/>
      <protection locked="0"/>
    </xf>
    <xf numFmtId="9" fontId="0" fillId="0" borderId="10" xfId="64" applyNumberFormat="1" applyFont="1" applyFill="1" applyBorder="1" applyAlignment="1" applyProtection="1">
      <alignment horizontal="center" vertical="center" wrapText="1"/>
      <protection locked="0"/>
    </xf>
    <xf numFmtId="0" fontId="39" fillId="0" borderId="0" xfId="0" applyFont="1" applyAlignment="1" applyProtection="1">
      <alignment vertical="center"/>
      <protection locked="0"/>
    </xf>
    <xf numFmtId="0" fontId="23" fillId="0" borderId="0" xfId="61" applyFont="1" applyBorder="1" applyAlignment="1">
      <alignment horizontal="center"/>
      <protection/>
    </xf>
    <xf numFmtId="43" fontId="32" fillId="0" borderId="0" xfId="45" applyFont="1" applyBorder="1" applyAlignment="1">
      <alignment/>
    </xf>
    <xf numFmtId="43" fontId="40" fillId="0" borderId="0" xfId="45" applyFont="1" applyBorder="1" applyAlignment="1">
      <alignment/>
    </xf>
    <xf numFmtId="0" fontId="32" fillId="0" borderId="0" xfId="61" applyFont="1" applyBorder="1">
      <alignment/>
      <protection/>
    </xf>
    <xf numFmtId="43" fontId="32" fillId="0" borderId="0" xfId="61" applyNumberFormat="1" applyFont="1" applyBorder="1">
      <alignment/>
      <protection/>
    </xf>
    <xf numFmtId="43" fontId="40" fillId="0" borderId="0" xfId="61" applyNumberFormat="1" applyFont="1" applyBorder="1">
      <alignment/>
      <protection/>
    </xf>
    <xf numFmtId="43" fontId="0" fillId="0" borderId="0" xfId="0" applyNumberFormat="1" applyAlignment="1">
      <alignment/>
    </xf>
    <xf numFmtId="4" fontId="11" fillId="0" borderId="10" xfId="0" applyNumberFormat="1" applyFont="1" applyFill="1" applyBorder="1" applyAlignment="1" applyProtection="1">
      <alignment horizontal="right" vertical="center"/>
      <protection locked="0"/>
    </xf>
    <xf numFmtId="0" fontId="0" fillId="0" borderId="0" xfId="0" applyAlignment="1">
      <alignment horizontal="center"/>
    </xf>
    <xf numFmtId="0" fontId="0" fillId="0" borderId="0" xfId="0" applyBorder="1" applyAlignment="1">
      <alignment/>
    </xf>
    <xf numFmtId="0" fontId="0" fillId="0" borderId="0" xfId="61" applyBorder="1">
      <alignment/>
      <protection/>
    </xf>
    <xf numFmtId="0" fontId="0" fillId="0" borderId="0" xfId="61" applyFont="1" applyBorder="1">
      <alignment/>
      <protection/>
    </xf>
    <xf numFmtId="43" fontId="32" fillId="0" borderId="0" xfId="45" applyFont="1" applyFill="1" applyBorder="1" applyAlignment="1">
      <alignment/>
    </xf>
    <xf numFmtId="0" fontId="23" fillId="0" borderId="0" xfId="61" applyFont="1" applyBorder="1">
      <alignment/>
      <protection/>
    </xf>
    <xf numFmtId="43" fontId="0" fillId="0" borderId="0" xfId="0" applyNumberFormat="1" applyBorder="1" applyAlignment="1">
      <alignment/>
    </xf>
    <xf numFmtId="0" fontId="0" fillId="0" borderId="0" xfId="0" applyFont="1" applyBorder="1" applyAlignment="1">
      <alignment/>
    </xf>
    <xf numFmtId="0" fontId="23" fillId="0" borderId="0" xfId="61" applyFont="1">
      <alignment/>
      <protection/>
    </xf>
    <xf numFmtId="0" fontId="8" fillId="0" borderId="0" xfId="61" applyFont="1" applyBorder="1" applyAlignment="1">
      <alignment/>
      <protection/>
    </xf>
    <xf numFmtId="0" fontId="11" fillId="0" borderId="0" xfId="61" applyFont="1" applyBorder="1" applyAlignment="1">
      <alignment/>
      <protection/>
    </xf>
    <xf numFmtId="0" fontId="23" fillId="0" borderId="48" xfId="61" applyFont="1" applyBorder="1" applyAlignment="1">
      <alignment horizontal="center"/>
      <protection/>
    </xf>
    <xf numFmtId="0" fontId="23" fillId="0" borderId="49" xfId="61" applyFont="1" applyBorder="1" applyAlignment="1">
      <alignment horizontal="center"/>
      <protection/>
    </xf>
    <xf numFmtId="0" fontId="35" fillId="0" borderId="12" xfId="61" applyFont="1" applyBorder="1" applyAlignment="1">
      <alignment horizontal="center"/>
      <protection/>
    </xf>
    <xf numFmtId="43" fontId="32" fillId="0" borderId="50" xfId="45" applyFont="1" applyBorder="1" applyAlignment="1">
      <alignment/>
    </xf>
    <xf numFmtId="0" fontId="0" fillId="0" borderId="27" xfId="61" applyFont="1" applyBorder="1">
      <alignment/>
      <protection/>
    </xf>
    <xf numFmtId="43" fontId="32" fillId="0" borderId="30" xfId="45" applyFont="1" applyBorder="1" applyAlignment="1">
      <alignment/>
    </xf>
    <xf numFmtId="43" fontId="32" fillId="0" borderId="30" xfId="45" applyFont="1" applyFill="1" applyBorder="1" applyAlignment="1">
      <alignment/>
    </xf>
    <xf numFmtId="0" fontId="23" fillId="0" borderId="27" xfId="61" applyFont="1" applyBorder="1">
      <alignment/>
      <protection/>
    </xf>
    <xf numFmtId="43" fontId="40" fillId="0" borderId="30" xfId="45" applyFont="1" applyBorder="1" applyAlignment="1">
      <alignment/>
    </xf>
    <xf numFmtId="0" fontId="35" fillId="0" borderId="27" xfId="61" applyFont="1" applyBorder="1" applyAlignment="1">
      <alignment horizontal="center"/>
      <protection/>
    </xf>
    <xf numFmtId="0" fontId="23" fillId="0" borderId="27" xfId="61" applyFont="1" applyBorder="1" applyAlignment="1">
      <alignment horizontal="center"/>
      <protection/>
    </xf>
    <xf numFmtId="0" fontId="32" fillId="0" borderId="30" xfId="61" applyFont="1" applyBorder="1">
      <alignment/>
      <protection/>
    </xf>
    <xf numFmtId="43" fontId="32" fillId="0" borderId="30" xfId="61" applyNumberFormat="1" applyFont="1" applyBorder="1">
      <alignment/>
      <protection/>
    </xf>
    <xf numFmtId="0" fontId="0" fillId="0" borderId="51" xfId="61" applyFont="1" applyBorder="1">
      <alignment/>
      <protection/>
    </xf>
    <xf numFmtId="43" fontId="32" fillId="0" borderId="52" xfId="61" applyNumberFormat="1" applyFont="1" applyBorder="1">
      <alignment/>
      <protection/>
    </xf>
    <xf numFmtId="0" fontId="23" fillId="0" borderId="38" xfId="61" applyFont="1" applyBorder="1">
      <alignment/>
      <protection/>
    </xf>
    <xf numFmtId="43" fontId="40" fillId="0" borderId="39" xfId="61" applyNumberFormat="1" applyFont="1" applyBorder="1">
      <alignment/>
      <protection/>
    </xf>
    <xf numFmtId="0" fontId="59" fillId="0" borderId="0" xfId="0" applyFont="1" applyAlignment="1">
      <alignment/>
    </xf>
    <xf numFmtId="9" fontId="0" fillId="0" borderId="0" xfId="64" applyFont="1" applyAlignment="1">
      <alignment/>
    </xf>
    <xf numFmtId="0" fontId="39" fillId="39" borderId="10" xfId="0" applyFont="1" applyFill="1" applyBorder="1" applyAlignment="1">
      <alignment horizontal="center" vertical="center"/>
    </xf>
    <xf numFmtId="0" fontId="45" fillId="39" borderId="10" xfId="60" applyFont="1" applyFill="1" applyBorder="1" applyAlignment="1">
      <alignment horizontal="center" wrapText="1"/>
      <protection/>
    </xf>
    <xf numFmtId="9" fontId="60" fillId="39" borderId="10" xfId="64" applyFont="1" applyFill="1" applyBorder="1" applyAlignment="1">
      <alignment/>
    </xf>
    <xf numFmtId="0" fontId="60" fillId="39" borderId="10" xfId="0" applyFont="1" applyFill="1" applyBorder="1" applyAlignment="1">
      <alignment wrapText="1"/>
    </xf>
    <xf numFmtId="43" fontId="45" fillId="39" borderId="10" xfId="60" applyNumberFormat="1" applyFont="1" applyFill="1" applyBorder="1" applyAlignment="1">
      <alignment horizontal="center" vertical="center" wrapText="1"/>
      <protection/>
    </xf>
    <xf numFmtId="0" fontId="45" fillId="39" borderId="10" xfId="60" applyFont="1" applyFill="1" applyBorder="1" applyAlignment="1">
      <alignment horizontal="center" vertical="center" wrapText="1"/>
      <protection/>
    </xf>
    <xf numFmtId="43" fontId="45" fillId="39" borderId="10" xfId="42" applyNumberFormat="1" applyFont="1" applyFill="1" applyBorder="1" applyAlignment="1">
      <alignment horizontal="center" vertical="center" wrapText="1"/>
    </xf>
    <xf numFmtId="9" fontId="60" fillId="39" borderId="10" xfId="64" applyFont="1" applyFill="1" applyBorder="1" applyAlignment="1">
      <alignment horizontal="center"/>
    </xf>
    <xf numFmtId="43" fontId="60" fillId="0" borderId="10" xfId="0" applyNumberFormat="1" applyFont="1" applyBorder="1" applyAlignment="1">
      <alignment horizontal="center"/>
    </xf>
    <xf numFmtId="43" fontId="45" fillId="0" borderId="10" xfId="60" applyNumberFormat="1" applyFont="1" applyFill="1" applyBorder="1" applyAlignment="1">
      <alignment horizontal="center" vertical="center" wrapText="1"/>
      <protection/>
    </xf>
    <xf numFmtId="43" fontId="45" fillId="0" borderId="10" xfId="42" applyNumberFormat="1" applyFont="1" applyFill="1" applyBorder="1" applyAlignment="1">
      <alignment horizontal="center" vertical="center" wrapText="1"/>
    </xf>
    <xf numFmtId="9" fontId="60" fillId="0" borderId="10" xfId="64" applyFont="1" applyBorder="1" applyAlignment="1">
      <alignment/>
    </xf>
    <xf numFmtId="0" fontId="60" fillId="0" borderId="10" xfId="0" applyFont="1" applyBorder="1" applyAlignment="1">
      <alignment wrapText="1"/>
    </xf>
    <xf numFmtId="0" fontId="39" fillId="0" borderId="10" xfId="0" applyFont="1" applyFill="1" applyBorder="1" applyAlignment="1">
      <alignment horizontal="center" vertical="center"/>
    </xf>
    <xf numFmtId="0" fontId="39" fillId="0" borderId="10" xfId="59" applyFont="1" applyFill="1" applyBorder="1" applyAlignment="1">
      <alignment horizontal="left" vertical="center" wrapText="1"/>
      <protection/>
    </xf>
    <xf numFmtId="0" fontId="41" fillId="0" borderId="10" xfId="59" applyFont="1" applyFill="1" applyBorder="1" applyAlignment="1">
      <alignment horizontal="center" vertical="center" wrapText="1"/>
      <protection/>
    </xf>
    <xf numFmtId="43" fontId="41" fillId="0" borderId="10" xfId="60" applyNumberFormat="1" applyFont="1" applyFill="1" applyBorder="1" applyAlignment="1">
      <alignment horizontal="center" vertical="center" wrapText="1"/>
      <protection/>
    </xf>
    <xf numFmtId="43" fontId="41" fillId="0" borderId="10" xfId="42" applyNumberFormat="1" applyFont="1" applyFill="1" applyBorder="1" applyAlignment="1">
      <alignment horizontal="center" vertical="center" wrapText="1"/>
    </xf>
    <xf numFmtId="0" fontId="60" fillId="0" borderId="53" xfId="0" applyFont="1" applyBorder="1" applyAlignment="1">
      <alignment wrapText="1"/>
    </xf>
    <xf numFmtId="0" fontId="60" fillId="0" borderId="54" xfId="0" applyFont="1" applyBorder="1" applyAlignment="1">
      <alignment wrapText="1"/>
    </xf>
    <xf numFmtId="0" fontId="46" fillId="40" borderId="10" xfId="59" applyFont="1" applyFill="1" applyBorder="1" applyAlignment="1">
      <alignment horizontal="left" vertical="center" wrapText="1"/>
      <protection/>
    </xf>
    <xf numFmtId="0" fontId="47" fillId="39" borderId="10" xfId="59" applyFont="1" applyFill="1" applyBorder="1" applyAlignment="1">
      <alignment horizontal="center" vertical="center" wrapText="1"/>
      <protection/>
    </xf>
    <xf numFmtId="43" fontId="41" fillId="39" borderId="10" xfId="60" applyNumberFormat="1" applyFont="1" applyFill="1" applyBorder="1" applyAlignment="1">
      <alignment horizontal="center" vertical="center" wrapText="1"/>
      <protection/>
    </xf>
    <xf numFmtId="0" fontId="41" fillId="0" borderId="10" xfId="0" applyFont="1" applyFill="1" applyBorder="1" applyAlignment="1">
      <alignment horizontal="center" vertical="center"/>
    </xf>
    <xf numFmtId="0" fontId="39" fillId="0" borderId="10" xfId="60" applyFont="1" applyFill="1" applyBorder="1" applyAlignment="1">
      <alignment horizontal="left" vertical="center" wrapText="1"/>
      <protection/>
    </xf>
    <xf numFmtId="0" fontId="60" fillId="0" borderId="10" xfId="0" applyFont="1" applyBorder="1" applyAlignment="1">
      <alignment horizontal="center"/>
    </xf>
    <xf numFmtId="0" fontId="60" fillId="0" borderId="10" xfId="0" applyFont="1" applyBorder="1" applyAlignment="1">
      <alignment/>
    </xf>
    <xf numFmtId="0" fontId="41" fillId="0" borderId="10" xfId="59" applyFont="1" applyFill="1" applyBorder="1" applyAlignment="1">
      <alignment horizontal="center" vertical="center"/>
      <protection/>
    </xf>
    <xf numFmtId="0" fontId="48" fillId="39" borderId="10" xfId="60" applyFont="1" applyFill="1" applyBorder="1" applyAlignment="1">
      <alignment horizontal="left" vertical="center" wrapText="1"/>
      <protection/>
    </xf>
    <xf numFmtId="0" fontId="49" fillId="39" borderId="10" xfId="60" applyFont="1" applyFill="1" applyBorder="1" applyAlignment="1">
      <alignment horizontal="center" vertical="center" wrapText="1"/>
      <protection/>
    </xf>
    <xf numFmtId="0" fontId="41" fillId="0" borderId="10" xfId="60" applyFont="1" applyFill="1" applyBorder="1" applyAlignment="1">
      <alignment horizontal="center" vertical="center" wrapText="1"/>
      <protection/>
    </xf>
    <xf numFmtId="0" fontId="46" fillId="39" borderId="10" xfId="60" applyFont="1" applyFill="1" applyBorder="1" applyAlignment="1">
      <alignment horizontal="left" vertical="center" wrapText="1"/>
      <protection/>
    </xf>
    <xf numFmtId="0" fontId="47" fillId="39" borderId="10" xfId="60" applyFont="1" applyFill="1" applyBorder="1" applyAlignment="1">
      <alignment horizontal="center" vertical="center" wrapText="1"/>
      <protection/>
    </xf>
    <xf numFmtId="43" fontId="45" fillId="39" borderId="10" xfId="44" applyFont="1" applyFill="1" applyBorder="1" applyAlignment="1">
      <alignment horizontal="center" vertical="center" wrapText="1"/>
    </xf>
    <xf numFmtId="0" fontId="46" fillId="40" borderId="10" xfId="60" applyFont="1" applyFill="1" applyBorder="1" applyAlignment="1">
      <alignment horizontal="left" vertical="center" wrapText="1"/>
      <protection/>
    </xf>
    <xf numFmtId="43" fontId="45" fillId="39" borderId="10" xfId="44" applyFont="1" applyFill="1" applyBorder="1" applyAlignment="1">
      <alignment horizontal="center" vertical="center"/>
    </xf>
    <xf numFmtId="43" fontId="45" fillId="39" borderId="10" xfId="42" applyNumberFormat="1" applyFont="1" applyFill="1" applyBorder="1" applyAlignment="1">
      <alignment horizontal="center" vertical="center"/>
    </xf>
    <xf numFmtId="0" fontId="44" fillId="40" borderId="10" xfId="60" applyFont="1" applyFill="1" applyBorder="1" applyAlignment="1">
      <alignment horizontal="left" vertical="center" wrapText="1"/>
      <protection/>
    </xf>
    <xf numFmtId="0" fontId="60" fillId="0" borderId="54" xfId="0" applyFont="1" applyBorder="1" applyAlignment="1">
      <alignment wrapText="1"/>
    </xf>
    <xf numFmtId="43" fontId="45" fillId="0" borderId="10" xfId="44" applyFont="1" applyFill="1" applyBorder="1" applyAlignment="1">
      <alignment horizontal="center" vertical="center" wrapText="1"/>
    </xf>
    <xf numFmtId="0" fontId="47" fillId="40" borderId="10" xfId="60" applyFont="1" applyFill="1" applyBorder="1" applyAlignment="1">
      <alignment horizontal="center" vertical="center" wrapText="1"/>
      <protection/>
    </xf>
    <xf numFmtId="43" fontId="45" fillId="40" borderId="10" xfId="44" applyFont="1" applyFill="1" applyBorder="1" applyAlignment="1">
      <alignment horizontal="center" vertical="center" wrapText="1"/>
    </xf>
    <xf numFmtId="43" fontId="45" fillId="40" borderId="10" xfId="42" applyNumberFormat="1" applyFont="1" applyFill="1" applyBorder="1" applyAlignment="1">
      <alignment horizontal="center" vertical="center" wrapText="1"/>
    </xf>
    <xf numFmtId="0" fontId="0" fillId="0" borderId="0" xfId="0" applyAlignment="1">
      <alignment wrapText="1"/>
    </xf>
    <xf numFmtId="0" fontId="50" fillId="0" borderId="0" xfId="0" applyFont="1" applyAlignment="1">
      <alignment/>
    </xf>
    <xf numFmtId="9" fontId="0" fillId="0" borderId="0" xfId="64" applyFont="1" applyAlignment="1">
      <alignment horizontal="center"/>
    </xf>
    <xf numFmtId="0" fontId="51" fillId="0" borderId="4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51" fillId="0" borderId="55" xfId="0" applyFont="1" applyBorder="1" applyAlignment="1">
      <alignment/>
    </xf>
    <xf numFmtId="0" fontId="51" fillId="0" borderId="56" xfId="0" applyFont="1" applyBorder="1" applyAlignment="1">
      <alignment horizontal="center"/>
    </xf>
    <xf numFmtId="0" fontId="51" fillId="0" borderId="56" xfId="42" applyNumberFormat="1" applyFont="1" applyBorder="1" applyAlignment="1">
      <alignment horizontal="center" vertical="center"/>
    </xf>
    <xf numFmtId="10" fontId="51" fillId="0" borderId="46" xfId="42" applyNumberFormat="1" applyFont="1" applyBorder="1" applyAlignment="1">
      <alignment horizontal="center" vertical="center"/>
    </xf>
    <xf numFmtId="0" fontId="52" fillId="0" borderId="48" xfId="0" applyFont="1" applyBorder="1" applyAlignment="1">
      <alignment/>
    </xf>
    <xf numFmtId="0" fontId="51" fillId="0" borderId="15" xfId="0" applyFont="1" applyBorder="1" applyAlignment="1">
      <alignment horizontal="center"/>
    </xf>
    <xf numFmtId="0" fontId="51" fillId="0" borderId="15" xfId="42" applyNumberFormat="1" applyFont="1" applyBorder="1" applyAlignment="1">
      <alignment horizontal="center" vertical="center"/>
    </xf>
    <xf numFmtId="10" fontId="51" fillId="0" borderId="49" xfId="42" applyNumberFormat="1" applyFont="1" applyBorder="1" applyAlignment="1">
      <alignment horizontal="center" vertical="center"/>
    </xf>
    <xf numFmtId="0" fontId="53" fillId="0" borderId="57" xfId="0" applyFont="1" applyBorder="1" applyAlignment="1">
      <alignment horizontal="left" indent="1"/>
    </xf>
    <xf numFmtId="43" fontId="53" fillId="0" borderId="58" xfId="0" applyNumberFormat="1" applyFont="1" applyBorder="1" applyAlignment="1">
      <alignment horizontal="center"/>
    </xf>
    <xf numFmtId="43" fontId="53" fillId="0" borderId="58" xfId="42" applyNumberFormat="1" applyFont="1" applyBorder="1" applyAlignment="1">
      <alignment horizontal="center" vertical="center"/>
    </xf>
    <xf numFmtId="9" fontId="53" fillId="0" borderId="59" xfId="64" applyFont="1" applyBorder="1" applyAlignment="1">
      <alignment/>
    </xf>
    <xf numFmtId="0" fontId="53" fillId="0" borderId="15" xfId="0" applyFont="1" applyBorder="1" applyAlignment="1">
      <alignment horizontal="center"/>
    </xf>
    <xf numFmtId="0" fontId="53" fillId="0" borderId="15" xfId="42" applyNumberFormat="1" applyFont="1" applyBorder="1" applyAlignment="1">
      <alignment horizontal="center" vertical="center"/>
    </xf>
    <xf numFmtId="10" fontId="53" fillId="0" borderId="49" xfId="42" applyNumberFormat="1" applyFont="1" applyBorder="1" applyAlignment="1">
      <alignment horizontal="right" vertical="center"/>
    </xf>
    <xf numFmtId="0" fontId="53" fillId="0" borderId="12" xfId="0" applyFont="1" applyBorder="1" applyAlignment="1">
      <alignment horizontal="left" indent="1"/>
    </xf>
    <xf numFmtId="43" fontId="53" fillId="0" borderId="42" xfId="0" applyNumberFormat="1" applyFont="1" applyBorder="1" applyAlignment="1">
      <alignment horizontal="center"/>
    </xf>
    <xf numFmtId="4" fontId="53" fillId="0" borderId="42" xfId="42" applyNumberFormat="1" applyFont="1" applyBorder="1" applyAlignment="1">
      <alignment vertical="center"/>
    </xf>
    <xf numFmtId="10" fontId="53" fillId="0" borderId="50" xfId="42" applyNumberFormat="1" applyFont="1" applyBorder="1" applyAlignment="1">
      <alignment vertical="center"/>
    </xf>
    <xf numFmtId="0" fontId="53" fillId="0" borderId="27" xfId="0" applyFont="1" applyBorder="1" applyAlignment="1">
      <alignment horizontal="left" indent="1"/>
    </xf>
    <xf numFmtId="0" fontId="53" fillId="0" borderId="10" xfId="0" applyFont="1" applyBorder="1" applyAlignment="1">
      <alignment horizontal="center"/>
    </xf>
    <xf numFmtId="4" fontId="53" fillId="0" borderId="10" xfId="42" applyNumberFormat="1" applyFont="1" applyBorder="1" applyAlignment="1">
      <alignment vertical="center"/>
    </xf>
    <xf numFmtId="10" fontId="53" fillId="0" borderId="30" xfId="42" applyNumberFormat="1" applyFont="1" applyBorder="1" applyAlignment="1">
      <alignment vertical="center"/>
    </xf>
    <xf numFmtId="0" fontId="53" fillId="0" borderId="51" xfId="0" applyFont="1" applyBorder="1" applyAlignment="1">
      <alignment wrapText="1"/>
    </xf>
    <xf numFmtId="0" fontId="53" fillId="0" borderId="60" xfId="0" applyFont="1" applyBorder="1" applyAlignment="1">
      <alignment horizontal="center"/>
    </xf>
    <xf numFmtId="43" fontId="53" fillId="0" borderId="60" xfId="64" applyNumberFormat="1" applyFont="1" applyBorder="1" applyAlignment="1">
      <alignment/>
    </xf>
    <xf numFmtId="10" fontId="53" fillId="0" borderId="52" xfId="42" applyNumberFormat="1" applyFont="1" applyBorder="1" applyAlignment="1">
      <alignment vertical="center"/>
    </xf>
    <xf numFmtId="0" fontId="51" fillId="0" borderId="48" xfId="0" applyFont="1" applyBorder="1" applyAlignment="1">
      <alignment wrapText="1"/>
    </xf>
    <xf numFmtId="43" fontId="51" fillId="0" borderId="15" xfId="0" applyNumberFormat="1" applyFont="1" applyBorder="1" applyAlignment="1">
      <alignment horizontal="center"/>
    </xf>
    <xf numFmtId="43" fontId="51" fillId="0" borderId="15" xfId="0" applyNumberFormat="1" applyFont="1" applyBorder="1" applyAlignment="1">
      <alignment/>
    </xf>
    <xf numFmtId="9" fontId="51" fillId="0" borderId="49" xfId="64" applyFont="1" applyBorder="1" applyAlignment="1">
      <alignment/>
    </xf>
    <xf numFmtId="4" fontId="51" fillId="0" borderId="15" xfId="42" applyNumberFormat="1" applyFont="1" applyBorder="1" applyAlignment="1">
      <alignment horizontal="center" vertical="center"/>
    </xf>
    <xf numFmtId="10" fontId="51" fillId="0" borderId="15" xfId="42" applyNumberFormat="1" applyFont="1" applyBorder="1" applyAlignment="1">
      <alignment vertical="center"/>
    </xf>
    <xf numFmtId="0" fontId="53" fillId="0" borderId="49" xfId="0" applyFont="1" applyBorder="1" applyAlignment="1">
      <alignment/>
    </xf>
    <xf numFmtId="43" fontId="53" fillId="0" borderId="42" xfId="42" applyNumberFormat="1" applyFont="1" applyBorder="1" applyAlignment="1">
      <alignment horizontal="center" vertical="center"/>
    </xf>
    <xf numFmtId="43" fontId="53" fillId="0" borderId="42" xfId="42" applyNumberFormat="1" applyFont="1" applyBorder="1" applyAlignment="1">
      <alignment horizontal="right" vertical="center"/>
    </xf>
    <xf numFmtId="9" fontId="53" fillId="0" borderId="50" xfId="64" applyFont="1" applyBorder="1" applyAlignment="1">
      <alignment/>
    </xf>
    <xf numFmtId="0" fontId="53" fillId="0" borderId="51" xfId="0" applyFont="1" applyBorder="1" applyAlignment="1">
      <alignment horizontal="left" indent="1"/>
    </xf>
    <xf numFmtId="43" fontId="53" fillId="0" borderId="60" xfId="42" applyNumberFormat="1" applyFont="1" applyBorder="1" applyAlignment="1">
      <alignment horizontal="center" vertical="center"/>
    </xf>
    <xf numFmtId="43" fontId="53" fillId="0" borderId="60" xfId="42" applyNumberFormat="1" applyFont="1" applyBorder="1" applyAlignment="1">
      <alignment horizontal="right" vertical="center"/>
    </xf>
    <xf numFmtId="9" fontId="53" fillId="0" borderId="52" xfId="64" applyFont="1" applyBorder="1" applyAlignment="1">
      <alignment/>
    </xf>
    <xf numFmtId="0" fontId="61" fillId="0" borderId="48" xfId="0" applyFont="1" applyBorder="1" applyAlignment="1">
      <alignment wrapText="1"/>
    </xf>
    <xf numFmtId="43" fontId="61" fillId="0" borderId="15" xfId="0" applyNumberFormat="1" applyFont="1" applyBorder="1" applyAlignment="1">
      <alignment horizontal="center"/>
    </xf>
    <xf numFmtId="43" fontId="61" fillId="0" borderId="15" xfId="0" applyNumberFormat="1" applyFont="1" applyBorder="1" applyAlignment="1">
      <alignment/>
    </xf>
    <xf numFmtId="9" fontId="61" fillId="0" borderId="49" xfId="64" applyFont="1" applyBorder="1" applyAlignment="1">
      <alignment/>
    </xf>
    <xf numFmtId="43" fontId="59" fillId="0" borderId="0" xfId="42" applyNumberFormat="1" applyFont="1" applyAlignment="1">
      <alignment horizontal="center"/>
    </xf>
    <xf numFmtId="43" fontId="59" fillId="0" borderId="0" xfId="42" applyNumberFormat="1" applyFont="1" applyAlignment="1">
      <alignment/>
    </xf>
    <xf numFmtId="9" fontId="0" fillId="0" borderId="0" xfId="0" applyNumberFormat="1" applyAlignment="1">
      <alignment/>
    </xf>
    <xf numFmtId="43" fontId="0" fillId="0" borderId="0" xfId="0" applyNumberFormat="1" applyAlignment="1">
      <alignment horizontal="center"/>
    </xf>
    <xf numFmtId="43" fontId="41" fillId="0" borderId="10" xfId="42" applyNumberFormat="1" applyFont="1" applyFill="1" applyBorder="1" applyAlignment="1">
      <alignment horizontal="center" vertical="center"/>
    </xf>
    <xf numFmtId="0" fontId="44" fillId="40" borderId="10" xfId="59" applyFont="1" applyFill="1" applyBorder="1" applyAlignment="1">
      <alignment horizontal="left" vertical="center" wrapText="1"/>
      <protection/>
    </xf>
    <xf numFmtId="0" fontId="45" fillId="38" borderId="10" xfId="0" applyFont="1" applyFill="1" applyBorder="1" applyAlignment="1">
      <alignment horizontal="center" vertical="center"/>
    </xf>
    <xf numFmtId="168" fontId="45" fillId="38" borderId="10" xfId="42" applyNumberFormat="1" applyFont="1" applyFill="1" applyBorder="1" applyAlignment="1">
      <alignment horizontal="center" vertical="center"/>
    </xf>
    <xf numFmtId="0" fontId="45" fillId="38" borderId="0" xfId="0" applyFont="1" applyFill="1" applyBorder="1" applyAlignment="1">
      <alignment horizontal="center" vertical="center"/>
    </xf>
    <xf numFmtId="0" fontId="41" fillId="0" borderId="0" xfId="0" applyFont="1" applyAlignment="1">
      <alignment/>
    </xf>
    <xf numFmtId="0" fontId="41" fillId="0" borderId="0" xfId="0" applyFont="1" applyFill="1" applyAlignment="1">
      <alignment/>
    </xf>
    <xf numFmtId="0" fontId="41" fillId="0" borderId="10" xfId="0" applyFont="1" applyBorder="1" applyAlignment="1">
      <alignment horizontal="center" vertical="center"/>
    </xf>
    <xf numFmtId="168" fontId="41" fillId="0" borderId="10" xfId="42" applyNumberFormat="1" applyFont="1" applyBorder="1" applyAlignment="1">
      <alignment horizontal="center" vertical="center"/>
    </xf>
    <xf numFmtId="9" fontId="41" fillId="0" borderId="10" xfId="0" applyNumberFormat="1" applyFont="1" applyBorder="1" applyAlignment="1">
      <alignment horizontal="center" vertical="center"/>
    </xf>
    <xf numFmtId="9" fontId="41" fillId="0" borderId="0" xfId="0" applyNumberFormat="1" applyFont="1" applyBorder="1" applyAlignment="1">
      <alignment horizontal="center" vertical="center"/>
    </xf>
    <xf numFmtId="0" fontId="45" fillId="0" borderId="61" xfId="0" applyFont="1" applyFill="1" applyBorder="1" applyAlignment="1">
      <alignment horizontal="center" vertical="center"/>
    </xf>
    <xf numFmtId="0" fontId="54" fillId="0" borderId="10" xfId="0" applyFont="1" applyBorder="1" applyAlignment="1">
      <alignment horizontal="center" vertical="center"/>
    </xf>
    <xf numFmtId="0" fontId="41" fillId="0" borderId="0" xfId="0" applyFont="1" applyFill="1" applyBorder="1" applyAlignment="1">
      <alignment horizontal="center" vertical="center"/>
    </xf>
    <xf numFmtId="9" fontId="41" fillId="0" borderId="10" xfId="0" applyNumberFormat="1" applyFont="1" applyBorder="1" applyAlignment="1">
      <alignment/>
    </xf>
    <xf numFmtId="9" fontId="41" fillId="0" borderId="60" xfId="0" applyNumberFormat="1" applyFont="1" applyBorder="1" applyAlignment="1">
      <alignment horizontal="center" vertical="center"/>
    </xf>
    <xf numFmtId="0" fontId="41" fillId="0" borderId="0" xfId="0" applyFont="1" applyBorder="1" applyAlignment="1">
      <alignment horizontal="center" vertical="center"/>
    </xf>
    <xf numFmtId="9" fontId="41" fillId="0" borderId="10" xfId="0" applyNumberFormat="1" applyFont="1" applyFill="1" applyBorder="1" applyAlignment="1">
      <alignment horizontal="center" vertical="center"/>
    </xf>
    <xf numFmtId="0" fontId="41" fillId="0" borderId="0" xfId="0" applyFont="1" applyBorder="1" applyAlignment="1">
      <alignment/>
    </xf>
    <xf numFmtId="0" fontId="41" fillId="0" borderId="0" xfId="0" applyFont="1" applyBorder="1" applyAlignment="1">
      <alignment/>
    </xf>
    <xf numFmtId="9" fontId="41" fillId="0" borderId="10" xfId="0" applyNumberFormat="1" applyFont="1" applyBorder="1" applyAlignment="1">
      <alignment horizontal="center"/>
    </xf>
    <xf numFmtId="0" fontId="41"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68" fontId="41" fillId="0" borderId="0" xfId="42" applyNumberFormat="1" applyFont="1" applyAlignment="1">
      <alignment/>
    </xf>
    <xf numFmtId="0" fontId="54" fillId="0" borderId="0" xfId="0" applyFont="1" applyAlignment="1">
      <alignment/>
    </xf>
    <xf numFmtId="168" fontId="54" fillId="0" borderId="0" xfId="42" applyNumberFormat="1" applyFont="1" applyAlignment="1">
      <alignment/>
    </xf>
    <xf numFmtId="0" fontId="11" fillId="0" borderId="10" xfId="0" applyFont="1" applyFill="1" applyBorder="1" applyAlignment="1" applyProtection="1">
      <alignment horizontal="center" vertical="center" wrapText="1"/>
      <protection locked="0"/>
    </xf>
    <xf numFmtId="9" fontId="41" fillId="0" borderId="0" xfId="0" applyNumberFormat="1" applyFont="1" applyFill="1" applyBorder="1" applyAlignment="1">
      <alignment/>
    </xf>
    <xf numFmtId="0" fontId="41" fillId="0" borderId="0" xfId="0" applyFont="1" applyFill="1" applyBorder="1" applyAlignment="1">
      <alignment vertical="center"/>
    </xf>
    <xf numFmtId="0" fontId="60" fillId="0" borderId="54" xfId="0" applyFont="1" applyBorder="1" applyAlignment="1">
      <alignment vertical="center" wrapText="1"/>
    </xf>
    <xf numFmtId="9" fontId="60" fillId="0" borderId="10" xfId="64" applyFont="1" applyBorder="1" applyAlignment="1">
      <alignment vertical="center"/>
    </xf>
    <xf numFmtId="0" fontId="44" fillId="39" borderId="10" xfId="60" applyFont="1" applyFill="1" applyBorder="1" applyAlignment="1">
      <alignment horizontal="left" vertical="center" wrapText="1"/>
      <protection/>
    </xf>
    <xf numFmtId="0" fontId="55" fillId="0" borderId="14" xfId="0" applyFont="1" applyBorder="1" applyAlignment="1">
      <alignment/>
    </xf>
    <xf numFmtId="43" fontId="19" fillId="0" borderId="0" xfId="44" applyFont="1" applyFill="1" applyAlignment="1">
      <alignment horizontal="center" vertical="center"/>
    </xf>
    <xf numFmtId="0" fontId="19" fillId="0" borderId="10" xfId="0" applyFont="1" applyBorder="1" applyAlignment="1">
      <alignment/>
    </xf>
    <xf numFmtId="0" fontId="19" fillId="0" borderId="0" xfId="0" applyFont="1" applyAlignment="1">
      <alignment/>
    </xf>
    <xf numFmtId="0" fontId="19" fillId="0" borderId="10" xfId="0" applyFont="1" applyBorder="1" applyAlignment="1">
      <alignment wrapText="1"/>
    </xf>
    <xf numFmtId="0" fontId="19" fillId="0" borderId="10" xfId="0" applyFont="1" applyBorder="1" applyAlignment="1">
      <alignment horizontal="left" wrapText="1"/>
    </xf>
    <xf numFmtId="167" fontId="19" fillId="0" borderId="10" xfId="42" applyFont="1" applyBorder="1" applyAlignment="1">
      <alignment/>
    </xf>
    <xf numFmtId="0" fontId="56" fillId="0" borderId="10" xfId="0" applyFont="1" applyBorder="1" applyAlignment="1">
      <alignment/>
    </xf>
    <xf numFmtId="43" fontId="56" fillId="0" borderId="0" xfId="44" applyFont="1" applyFill="1" applyAlignment="1">
      <alignment horizontal="center" vertical="center"/>
    </xf>
    <xf numFmtId="167" fontId="56" fillId="0" borderId="10" xfId="42" applyFont="1" applyBorder="1" applyAlignment="1">
      <alignment/>
    </xf>
    <xf numFmtId="167" fontId="19" fillId="0" borderId="0" xfId="0" applyNumberFormat="1" applyFont="1" applyAlignment="1">
      <alignment/>
    </xf>
    <xf numFmtId="0" fontId="19" fillId="0" borderId="10" xfId="0" applyFont="1" applyFill="1" applyBorder="1" applyAlignment="1">
      <alignment horizontal="center" vertical="center"/>
    </xf>
    <xf numFmtId="0" fontId="19" fillId="0" borderId="10" xfId="60" applyFont="1" applyFill="1" applyBorder="1" applyAlignment="1">
      <alignment horizontal="left" vertical="center" wrapText="1"/>
      <protection/>
    </xf>
    <xf numFmtId="0" fontId="19" fillId="0" borderId="10" xfId="59" applyFont="1" applyFill="1" applyBorder="1" applyAlignment="1">
      <alignment horizontal="left" vertical="center" wrapText="1"/>
      <protection/>
    </xf>
    <xf numFmtId="0" fontId="56" fillId="0" borderId="0" xfId="0" applyFont="1" applyAlignment="1">
      <alignment/>
    </xf>
    <xf numFmtId="43" fontId="19" fillId="0" borderId="0" xfId="0" applyNumberFormat="1" applyFont="1" applyAlignment="1">
      <alignment/>
    </xf>
    <xf numFmtId="0" fontId="19" fillId="0" borderId="10" xfId="0" applyFont="1" applyFill="1" applyBorder="1" applyAlignment="1">
      <alignment/>
    </xf>
    <xf numFmtId="43" fontId="19" fillId="0" borderId="10" xfId="44" applyFont="1" applyFill="1" applyBorder="1" applyAlignment="1">
      <alignment horizontal="center" vertical="center"/>
    </xf>
    <xf numFmtId="0" fontId="56" fillId="0" borderId="10" xfId="0" applyFont="1" applyFill="1" applyBorder="1" applyAlignment="1">
      <alignment/>
    </xf>
    <xf numFmtId="167" fontId="19" fillId="0" borderId="0" xfId="42" applyFont="1" applyAlignment="1">
      <alignment/>
    </xf>
    <xf numFmtId="43" fontId="19" fillId="0" borderId="32" xfId="44" applyFont="1" applyFill="1" applyBorder="1" applyAlignment="1">
      <alignment horizontal="center" vertical="center"/>
    </xf>
    <xf numFmtId="43" fontId="56" fillId="0" borderId="32" xfId="44" applyFont="1" applyFill="1" applyBorder="1" applyAlignment="1">
      <alignment horizontal="center" vertical="center"/>
    </xf>
    <xf numFmtId="4" fontId="19" fillId="0" borderId="60" xfId="0" applyNumberFormat="1" applyFont="1" applyBorder="1" applyAlignment="1">
      <alignment/>
    </xf>
    <xf numFmtId="4" fontId="56" fillId="0" borderId="42" xfId="0" applyNumberFormat="1" applyFont="1" applyBorder="1" applyAlignment="1">
      <alignment/>
    </xf>
    <xf numFmtId="4" fontId="56" fillId="0" borderId="10" xfId="0" applyNumberFormat="1" applyFont="1" applyBorder="1" applyAlignment="1">
      <alignment/>
    </xf>
    <xf numFmtId="167" fontId="19" fillId="0" borderId="10" xfId="42" applyFont="1" applyBorder="1" applyAlignment="1">
      <alignment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167" fontId="19" fillId="0" borderId="60" xfId="42" applyFont="1" applyBorder="1" applyAlignment="1">
      <alignment/>
    </xf>
    <xf numFmtId="4" fontId="56" fillId="0" borderId="60" xfId="0" applyNumberFormat="1" applyFont="1" applyBorder="1" applyAlignment="1">
      <alignment/>
    </xf>
    <xf numFmtId="49" fontId="38" fillId="0" borderId="62" xfId="0" applyNumberFormat="1" applyFont="1" applyBorder="1" applyAlignment="1" applyProtection="1">
      <alignment horizontal="left" vertical="center" wrapText="1"/>
      <protection locked="0"/>
    </xf>
    <xf numFmtId="49" fontId="38" fillId="0" borderId="63" xfId="0" applyNumberFormat="1" applyFont="1" applyBorder="1" applyAlignment="1" applyProtection="1">
      <alignment horizontal="left" vertical="center" wrapText="1"/>
      <protection locked="0"/>
    </xf>
    <xf numFmtId="49" fontId="38" fillId="0" borderId="64" xfId="0" applyNumberFormat="1" applyFont="1" applyBorder="1" applyAlignment="1" applyProtection="1">
      <alignment horizontal="left" vertical="center" wrapText="1"/>
      <protection locked="0"/>
    </xf>
    <xf numFmtId="0" fontId="12" fillId="34" borderId="29" xfId="0" applyFont="1" applyFill="1" applyBorder="1" applyAlignment="1" applyProtection="1">
      <alignment horizontal="center" vertical="center"/>
      <protection/>
    </xf>
    <xf numFmtId="0" fontId="12" fillId="34" borderId="18" xfId="0" applyFont="1" applyFill="1" applyBorder="1" applyAlignment="1" applyProtection="1">
      <alignment horizontal="center" vertical="center"/>
      <protection/>
    </xf>
    <xf numFmtId="0" fontId="12" fillId="34" borderId="28" xfId="0" applyFont="1" applyFill="1" applyBorder="1" applyAlignment="1" applyProtection="1">
      <alignment horizontal="center" vertical="center"/>
      <protection/>
    </xf>
    <xf numFmtId="0" fontId="12" fillId="34" borderId="51"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0" fillId="0" borderId="29" xfId="0" applyFont="1" applyFill="1" applyBorder="1" applyAlignment="1" applyProtection="1">
      <alignment horizontal="left" vertical="center" wrapText="1" indent="1"/>
      <protection locked="0"/>
    </xf>
    <xf numFmtId="0" fontId="0" fillId="0" borderId="18" xfId="0" applyFont="1" applyFill="1"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indent="1"/>
      <protection locked="0"/>
    </xf>
    <xf numFmtId="0" fontId="39" fillId="0" borderId="29" xfId="0" applyFont="1" applyFill="1" applyBorder="1" applyAlignment="1" applyProtection="1">
      <alignment horizontal="left" vertical="center" wrapText="1" indent="1"/>
      <protection locked="0"/>
    </xf>
    <xf numFmtId="0" fontId="39" fillId="0" borderId="18" xfId="0" applyFont="1" applyFill="1" applyBorder="1" applyAlignment="1" applyProtection="1">
      <alignment horizontal="left" vertical="center" wrapText="1" indent="1"/>
      <protection locked="0"/>
    </xf>
    <xf numFmtId="0" fontId="39" fillId="0" borderId="28" xfId="0" applyFont="1" applyFill="1" applyBorder="1" applyAlignment="1" applyProtection="1">
      <alignment horizontal="left" vertical="center" wrapText="1" indent="1"/>
      <protection locked="0"/>
    </xf>
    <xf numFmtId="49" fontId="38" fillId="0" borderId="65" xfId="0" applyNumberFormat="1" applyFont="1" applyBorder="1" applyAlignment="1" applyProtection="1">
      <alignment horizontal="left" vertical="center" wrapText="1"/>
      <protection locked="0"/>
    </xf>
    <xf numFmtId="49" fontId="38" fillId="0" borderId="66" xfId="0" applyNumberFormat="1" applyFont="1" applyBorder="1" applyAlignment="1" applyProtection="1">
      <alignment horizontal="left" vertical="center" wrapText="1"/>
      <protection locked="0"/>
    </xf>
    <xf numFmtId="49" fontId="38" fillId="0" borderId="67" xfId="0" applyNumberFormat="1" applyFont="1" applyBorder="1" applyAlignment="1" applyProtection="1">
      <alignment horizontal="left" vertical="center" wrapText="1"/>
      <protection locked="0"/>
    </xf>
    <xf numFmtId="0" fontId="12" fillId="34" borderId="68" xfId="0" applyFont="1" applyFill="1" applyBorder="1" applyAlignment="1" applyProtection="1">
      <alignment horizontal="center" vertical="center" wrapText="1"/>
      <protection/>
    </xf>
    <xf numFmtId="0" fontId="12" fillId="34" borderId="69"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indent="1"/>
      <protection locked="0"/>
    </xf>
    <xf numFmtId="0" fontId="11" fillId="0" borderId="29"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0" borderId="70" xfId="0" applyFont="1" applyFill="1" applyBorder="1" applyAlignment="1" applyProtection="1">
      <alignment horizontal="left" vertical="center" indent="1"/>
      <protection locked="0"/>
    </xf>
    <xf numFmtId="0" fontId="11" fillId="0" borderId="71" xfId="0" applyFont="1" applyFill="1" applyBorder="1" applyAlignment="1" applyProtection="1">
      <alignment horizontal="left" vertical="center" indent="1"/>
      <protection locked="0"/>
    </xf>
    <xf numFmtId="0" fontId="11" fillId="0" borderId="72" xfId="0" applyFont="1" applyFill="1" applyBorder="1" applyAlignment="1" applyProtection="1">
      <alignment horizontal="left" vertical="center" indent="1"/>
      <protection locked="0"/>
    </xf>
    <xf numFmtId="0" fontId="11" fillId="36" borderId="70" xfId="0" applyFont="1" applyFill="1" applyBorder="1" applyAlignment="1" applyProtection="1">
      <alignment horizontal="left" vertical="center" indent="1"/>
      <protection locked="0"/>
    </xf>
    <xf numFmtId="0" fontId="11" fillId="36" borderId="71" xfId="0" applyFont="1" applyFill="1" applyBorder="1" applyAlignment="1" applyProtection="1">
      <alignment horizontal="left" vertical="center" indent="1"/>
      <protection locked="0"/>
    </xf>
    <xf numFmtId="0" fontId="11" fillId="36" borderId="72" xfId="0" applyFont="1" applyFill="1" applyBorder="1" applyAlignment="1" applyProtection="1">
      <alignment horizontal="left" vertical="center" indent="1"/>
      <protection locked="0"/>
    </xf>
    <xf numFmtId="0" fontId="15" fillId="33" borderId="26"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protection/>
    </xf>
    <xf numFmtId="49" fontId="38" fillId="0" borderId="73" xfId="0" applyNumberFormat="1" applyFont="1" applyBorder="1" applyAlignment="1" applyProtection="1">
      <alignment horizontal="left" vertical="center" wrapText="1"/>
      <protection locked="0"/>
    </xf>
    <xf numFmtId="49" fontId="38" fillId="0" borderId="74" xfId="0" applyNumberFormat="1" applyFont="1" applyBorder="1" applyAlignment="1" applyProtection="1">
      <alignment horizontal="left" vertical="center" wrapText="1"/>
      <protection locked="0"/>
    </xf>
    <xf numFmtId="49" fontId="38" fillId="0" borderId="75" xfId="0" applyNumberFormat="1" applyFont="1" applyBorder="1" applyAlignment="1" applyProtection="1">
      <alignment horizontal="left" vertical="center" wrapText="1"/>
      <protection locked="0"/>
    </xf>
    <xf numFmtId="0" fontId="10" fillId="33" borderId="26"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169" fontId="11" fillId="0" borderId="29" xfId="0" applyNumberFormat="1" applyFont="1" applyFill="1" applyBorder="1" applyAlignment="1" applyProtection="1">
      <alignment horizontal="left" vertical="center" indent="1"/>
      <protection locked="0"/>
    </xf>
    <xf numFmtId="169" fontId="11" fillId="0" borderId="18" xfId="0" applyNumberFormat="1" applyFont="1" applyFill="1" applyBorder="1" applyAlignment="1" applyProtection="1">
      <alignment horizontal="left" vertical="center" indent="1"/>
      <protection locked="0"/>
    </xf>
    <xf numFmtId="169" fontId="11" fillId="0" borderId="28" xfId="0" applyNumberFormat="1" applyFont="1" applyFill="1" applyBorder="1" applyAlignment="1" applyProtection="1">
      <alignment horizontal="left" vertical="center" indent="1"/>
      <protection locked="0"/>
    </xf>
    <xf numFmtId="0" fontId="0" fillId="0" borderId="0" xfId="0" applyFont="1" applyBorder="1" applyAlignment="1" applyProtection="1">
      <alignment horizontal="left" vertical="center" wrapText="1"/>
      <protection/>
    </xf>
    <xf numFmtId="0" fontId="13" fillId="35" borderId="34" xfId="0" applyFont="1" applyFill="1" applyBorder="1" applyAlignment="1" applyProtection="1">
      <alignment horizontal="left" vertical="center"/>
      <protection/>
    </xf>
    <xf numFmtId="0" fontId="13" fillId="35" borderId="35"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0" fontId="20" fillId="0" borderId="0" xfId="0" applyFont="1" applyAlignment="1" applyProtection="1">
      <alignment horizontal="left" vertical="center" wrapText="1"/>
      <protection/>
    </xf>
    <xf numFmtId="0" fontId="11" fillId="0" borderId="29" xfId="0" applyFont="1" applyBorder="1" applyAlignment="1" applyProtection="1">
      <alignment horizontal="left" vertical="center" indent="1"/>
      <protection locked="0"/>
    </xf>
    <xf numFmtId="0" fontId="11" fillId="0" borderId="40"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0" fontId="10" fillId="33" borderId="23" xfId="0" applyFont="1" applyFill="1" applyBorder="1" applyAlignment="1" applyProtection="1">
      <alignment horizontal="left" vertical="center"/>
      <protection/>
    </xf>
    <xf numFmtId="0" fontId="10" fillId="33" borderId="76" xfId="0" applyFont="1" applyFill="1" applyBorder="1" applyAlignment="1" applyProtection="1">
      <alignment horizontal="left" vertical="center"/>
      <protection/>
    </xf>
    <xf numFmtId="0" fontId="10" fillId="33" borderId="33" xfId="0" applyFont="1" applyFill="1" applyBorder="1" applyAlignment="1" applyProtection="1">
      <alignment horizontal="left" vertical="center"/>
      <protection/>
    </xf>
    <xf numFmtId="0" fontId="10" fillId="33" borderId="24" xfId="0" applyFont="1" applyFill="1" applyBorder="1" applyAlignment="1" applyProtection="1">
      <alignment horizontal="left" vertical="center"/>
      <protection/>
    </xf>
    <xf numFmtId="0" fontId="12" fillId="0" borderId="29" xfId="0" applyFont="1" applyBorder="1" applyAlignment="1" applyProtection="1">
      <alignment horizontal="left" vertical="center" indent="1"/>
      <protection locked="0"/>
    </xf>
    <xf numFmtId="0" fontId="12" fillId="0" borderId="18" xfId="0" applyFont="1" applyBorder="1" applyAlignment="1" applyProtection="1">
      <alignment horizontal="left" vertical="center" indent="1"/>
      <protection locked="0"/>
    </xf>
    <xf numFmtId="0" fontId="12" fillId="0" borderId="28" xfId="0" applyFont="1" applyBorder="1" applyAlignment="1" applyProtection="1">
      <alignment horizontal="left" vertical="center" indent="1"/>
      <protection locked="0"/>
    </xf>
    <xf numFmtId="0" fontId="12" fillId="34" borderId="68"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2" fillId="34" borderId="69"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12" fillId="34" borderId="44" xfId="0" applyFont="1" applyFill="1" applyBorder="1" applyAlignment="1" applyProtection="1">
      <alignment horizontal="center" vertical="center"/>
      <protection/>
    </xf>
    <xf numFmtId="0" fontId="0" fillId="0" borderId="70" xfId="0" applyFont="1" applyFill="1" applyBorder="1" applyAlignment="1" applyProtection="1">
      <alignment horizontal="left" vertical="center" wrapText="1" indent="1"/>
      <protection locked="0"/>
    </xf>
    <xf numFmtId="0" fontId="0" fillId="0" borderId="71" xfId="0" applyFont="1" applyFill="1" applyBorder="1" applyAlignment="1" applyProtection="1">
      <alignment horizontal="left" vertical="center" wrapText="1" indent="1"/>
      <protection locked="0"/>
    </xf>
    <xf numFmtId="0" fontId="0" fillId="0" borderId="72" xfId="0" applyFont="1" applyFill="1" applyBorder="1" applyAlignment="1" applyProtection="1">
      <alignment horizontal="left" vertical="center" wrapText="1" indent="1"/>
      <protection locked="0"/>
    </xf>
    <xf numFmtId="0" fontId="9" fillId="35" borderId="35" xfId="0" applyFont="1" applyFill="1" applyBorder="1" applyAlignment="1" applyProtection="1">
      <alignment horizontal="center" vertical="center"/>
      <protection/>
    </xf>
    <xf numFmtId="0" fontId="9" fillId="35" borderId="22"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60" xfId="0" applyFont="1" applyFill="1" applyBorder="1" applyAlignment="1" applyProtection="1">
      <alignment horizontal="center" vertical="center" wrapText="1"/>
      <protection/>
    </xf>
    <xf numFmtId="0" fontId="12" fillId="34" borderId="42" xfId="0" applyFont="1" applyFill="1" applyBorder="1" applyAlignment="1" applyProtection="1">
      <alignment horizontal="center" vertical="center" wrapText="1"/>
      <protection/>
    </xf>
    <xf numFmtId="0" fontId="12" fillId="34" borderId="77" xfId="0" applyFont="1" applyFill="1" applyBorder="1" applyAlignment="1" applyProtection="1">
      <alignment horizontal="center" vertical="center" wrapText="1"/>
      <protection/>
    </xf>
    <xf numFmtId="0" fontId="12" fillId="34" borderId="45" xfId="0" applyFont="1" applyFill="1" applyBorder="1" applyAlignment="1" applyProtection="1">
      <alignment horizontal="center" vertical="center" wrapText="1"/>
      <protection/>
    </xf>
    <xf numFmtId="0" fontId="12" fillId="34" borderId="78" xfId="0" applyFont="1" applyFill="1" applyBorder="1" applyAlignment="1" applyProtection="1">
      <alignment horizontal="center" vertical="center" wrapText="1"/>
      <protection/>
    </xf>
    <xf numFmtId="0" fontId="0" fillId="0" borderId="70" xfId="0" applyNumberFormat="1" applyFont="1" applyFill="1" applyBorder="1" applyAlignment="1" applyProtection="1">
      <alignment horizontal="left" vertical="center" wrapText="1" indent="1"/>
      <protection locked="0"/>
    </xf>
    <xf numFmtId="0" fontId="0" fillId="0" borderId="71" xfId="0" applyNumberFormat="1" applyFont="1" applyFill="1" applyBorder="1" applyAlignment="1" applyProtection="1">
      <alignment horizontal="left" vertical="center" wrapText="1" indent="1"/>
      <protection locked="0"/>
    </xf>
    <xf numFmtId="0" fontId="0" fillId="0" borderId="79" xfId="0" applyNumberFormat="1" applyFont="1" applyFill="1" applyBorder="1" applyAlignment="1" applyProtection="1">
      <alignment horizontal="left" vertical="center" wrapText="1" indent="1"/>
      <protection locked="0"/>
    </xf>
    <xf numFmtId="0" fontId="0" fillId="0" borderId="29"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2" xfId="0" applyNumberFormat="1" applyFont="1" applyFill="1" applyBorder="1" applyAlignment="1" applyProtection="1">
      <alignment horizontal="left" vertical="center" wrapText="1" indent="1"/>
      <protection locked="0"/>
    </xf>
    <xf numFmtId="49" fontId="38" fillId="0" borderId="10" xfId="0" applyNumberFormat="1" applyFont="1" applyBorder="1" applyAlignment="1" applyProtection="1">
      <alignment horizontal="left" vertical="center" wrapText="1"/>
      <protection locked="0"/>
    </xf>
    <xf numFmtId="0" fontId="23" fillId="0" borderId="29" xfId="0" applyNumberFormat="1" applyFont="1" applyFill="1" applyBorder="1" applyAlignment="1" applyProtection="1">
      <alignment horizontal="left" vertical="center" wrapText="1" indent="1"/>
      <protection locked="0"/>
    </xf>
    <xf numFmtId="0" fontId="23" fillId="0" borderId="18" xfId="0" applyNumberFormat="1" applyFont="1" applyFill="1" applyBorder="1" applyAlignment="1" applyProtection="1">
      <alignment horizontal="left" vertical="center" wrapText="1" indent="1"/>
      <protection locked="0"/>
    </xf>
    <xf numFmtId="0" fontId="23" fillId="0" borderId="32" xfId="0" applyNumberFormat="1"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11" fillId="0" borderId="29" xfId="0" applyFont="1" applyFill="1" applyBorder="1" applyAlignment="1" applyProtection="1">
      <alignment horizontal="left" vertical="center" wrapText="1" indent="1"/>
      <protection locked="0"/>
    </xf>
    <xf numFmtId="0" fontId="12" fillId="34" borderId="60"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0" fillId="0" borderId="45"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12" fillId="35" borderId="40" xfId="0" applyFont="1" applyFill="1" applyBorder="1" applyAlignment="1" applyProtection="1">
      <alignment horizontal="left" vertical="center" indent="1"/>
      <protection/>
    </xf>
    <xf numFmtId="0" fontId="12" fillId="35" borderId="35" xfId="0" applyFont="1" applyFill="1" applyBorder="1" applyAlignment="1" applyProtection="1">
      <alignment horizontal="left" vertical="center" indent="1"/>
      <protection/>
    </xf>
    <xf numFmtId="0" fontId="12" fillId="35" borderId="22" xfId="0" applyFont="1" applyFill="1" applyBorder="1" applyAlignment="1" applyProtection="1">
      <alignment horizontal="left" vertical="center" indent="1"/>
      <protection/>
    </xf>
    <xf numFmtId="0" fontId="11" fillId="35" borderId="70" xfId="0" applyFont="1" applyFill="1" applyBorder="1" applyAlignment="1" applyProtection="1">
      <alignment horizontal="left" vertical="center" indent="1"/>
      <protection/>
    </xf>
    <xf numFmtId="0" fontId="11" fillId="35" borderId="71" xfId="0" applyFont="1" applyFill="1" applyBorder="1" applyAlignment="1" applyProtection="1">
      <alignment horizontal="left" vertical="center" indent="1"/>
      <protection/>
    </xf>
    <xf numFmtId="0" fontId="11" fillId="35" borderId="72" xfId="0" applyFont="1" applyFill="1" applyBorder="1" applyAlignment="1" applyProtection="1">
      <alignment horizontal="left" vertical="center" indent="1"/>
      <protection/>
    </xf>
    <xf numFmtId="0" fontId="11" fillId="0" borderId="28" xfId="0" applyFont="1" applyFill="1" applyBorder="1" applyAlignment="1" applyProtection="1">
      <alignment horizontal="left" vertical="center" wrapText="1" indent="1"/>
      <protection locked="0"/>
    </xf>
    <xf numFmtId="0" fontId="11" fillId="0" borderId="29" xfId="0" applyFont="1" applyFill="1" applyBorder="1" applyAlignment="1" applyProtection="1">
      <alignment horizontal="left" vertical="center" wrapText="1" indent="1"/>
      <protection locked="0"/>
    </xf>
    <xf numFmtId="0" fontId="4" fillId="0" borderId="29"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25" xfId="0" applyFont="1" applyFill="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70" xfId="0" applyFont="1" applyFill="1" applyBorder="1" applyAlignment="1" applyProtection="1">
      <alignment horizontal="left" vertical="center" wrapText="1" indent="1"/>
      <protection locked="0"/>
    </xf>
    <xf numFmtId="0" fontId="11" fillId="0" borderId="71" xfId="0" applyFont="1" applyFill="1" applyBorder="1" applyAlignment="1" applyProtection="1">
      <alignment horizontal="left" vertical="center" wrapText="1" indent="1"/>
      <protection locked="0"/>
    </xf>
    <xf numFmtId="0" fontId="11" fillId="0" borderId="72" xfId="0" applyFont="1" applyFill="1" applyBorder="1" applyAlignment="1" applyProtection="1">
      <alignment horizontal="left" vertical="center" wrapText="1" indent="1"/>
      <protection locked="0"/>
    </xf>
    <xf numFmtId="0" fontId="11" fillId="0" borderId="80"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0" borderId="69" xfId="0" applyFont="1" applyFill="1" applyBorder="1" applyAlignment="1" applyProtection="1">
      <alignment horizontal="left" vertical="center" wrapText="1" indent="1"/>
      <protection locked="0"/>
    </xf>
    <xf numFmtId="0" fontId="11" fillId="0" borderId="81" xfId="0" applyFont="1" applyFill="1" applyBorder="1" applyAlignment="1" applyProtection="1">
      <alignment horizontal="left" vertical="center" wrapText="1" indent="1"/>
      <protection locked="0"/>
    </xf>
    <xf numFmtId="0" fontId="11" fillId="0" borderId="79" xfId="0" applyFont="1" applyFill="1" applyBorder="1" applyAlignment="1" applyProtection="1">
      <alignment horizontal="left" vertical="center" wrapText="1" indent="1"/>
      <protection locked="0"/>
    </xf>
    <xf numFmtId="0" fontId="12" fillId="34" borderId="29" xfId="0" applyFont="1" applyFill="1" applyBorder="1" applyAlignment="1" applyProtection="1">
      <alignment horizontal="center" vertical="center" wrapText="1"/>
      <protection/>
    </xf>
    <xf numFmtId="0" fontId="12" fillId="34" borderId="18"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1" fillId="0" borderId="68" xfId="0" applyFont="1" applyFill="1" applyBorder="1" applyAlignment="1" applyProtection="1">
      <alignment horizontal="left" vertical="center" wrapText="1" indent="1"/>
      <protection locked="0"/>
    </xf>
    <xf numFmtId="0" fontId="11" fillId="0" borderId="77" xfId="0" applyFont="1" applyFill="1" applyBorder="1" applyAlignment="1" applyProtection="1">
      <alignment horizontal="left" vertical="center" wrapText="1" indent="1"/>
      <protection locked="0"/>
    </xf>
    <xf numFmtId="0" fontId="4" fillId="0" borderId="80" xfId="0" applyFont="1" applyFill="1" applyBorder="1" applyAlignment="1" applyProtection="1">
      <alignment horizontal="left" vertical="center" wrapText="1" indent="1"/>
      <protection locked="0"/>
    </xf>
    <xf numFmtId="0" fontId="4" fillId="0" borderId="19" xfId="0" applyFont="1" applyFill="1" applyBorder="1" applyAlignment="1" applyProtection="1">
      <alignment horizontal="left" vertical="center" wrapText="1" indent="1"/>
      <protection locked="0"/>
    </xf>
    <xf numFmtId="0" fontId="4" fillId="0" borderId="69" xfId="0" applyFont="1" applyFill="1" applyBorder="1" applyAlignment="1" applyProtection="1">
      <alignment horizontal="left" vertical="center" wrapText="1" indent="1"/>
      <protection locked="0"/>
    </xf>
    <xf numFmtId="0" fontId="11" fillId="0" borderId="25" xfId="0" applyFont="1" applyBorder="1" applyAlignment="1" applyProtection="1">
      <alignment horizontal="left" vertical="center" wrapText="1" indent="1"/>
      <protection locked="0"/>
    </xf>
    <xf numFmtId="0" fontId="7" fillId="0" borderId="16" xfId="0" applyFont="1" applyFill="1" applyBorder="1" applyAlignment="1" applyProtection="1">
      <alignment horizontal="center" vertical="center"/>
      <protection/>
    </xf>
    <xf numFmtId="0" fontId="11" fillId="0" borderId="26" xfId="0" applyFont="1" applyBorder="1" applyAlignment="1" applyProtection="1">
      <alignment horizontal="left" vertical="center" wrapText="1" indent="1"/>
      <protection locked="0"/>
    </xf>
    <xf numFmtId="0" fontId="11" fillId="0" borderId="82" xfId="0" applyFont="1" applyBorder="1" applyAlignment="1" applyProtection="1">
      <alignment horizontal="left" vertical="center" wrapText="1" indent="1"/>
      <protection locked="0"/>
    </xf>
    <xf numFmtId="0" fontId="11" fillId="0" borderId="33"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83" xfId="0" applyFont="1" applyBorder="1" applyAlignment="1" applyProtection="1">
      <alignment horizontal="left" vertical="center" wrapText="1" indent="1"/>
      <protection locked="0"/>
    </xf>
    <xf numFmtId="0" fontId="12" fillId="34" borderId="84"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20" fillId="0" borderId="0" xfId="0" applyFont="1" applyAlignment="1" applyProtection="1">
      <alignment horizontal="left" wrapText="1"/>
      <protection/>
    </xf>
    <xf numFmtId="0" fontId="11" fillId="0" borderId="29"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11" fillId="0" borderId="84"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12" fillId="34" borderId="85" xfId="0" applyFont="1" applyFill="1" applyBorder="1" applyAlignment="1" applyProtection="1">
      <alignment horizontal="center" vertical="center" wrapText="1"/>
      <protection/>
    </xf>
    <xf numFmtId="0" fontId="12" fillId="34" borderId="86" xfId="0" applyFont="1" applyFill="1" applyBorder="1" applyAlignment="1" applyProtection="1">
      <alignment horizontal="center" vertical="center" wrapText="1"/>
      <protection/>
    </xf>
    <xf numFmtId="0" fontId="12" fillId="34" borderId="87" xfId="0" applyFont="1" applyFill="1" applyBorder="1" applyAlignment="1" applyProtection="1">
      <alignment horizontal="center" vertical="center"/>
      <protection/>
    </xf>
    <xf numFmtId="0" fontId="12" fillId="34" borderId="86" xfId="0" applyFont="1" applyFill="1" applyBorder="1" applyAlignment="1" applyProtection="1">
      <alignment horizontal="center" vertical="center"/>
      <protection/>
    </xf>
    <xf numFmtId="0" fontId="11" fillId="0" borderId="81" xfId="0" applyFont="1" applyFill="1" applyBorder="1" applyAlignment="1" applyProtection="1">
      <alignment horizontal="left" vertical="center"/>
      <protection/>
    </xf>
    <xf numFmtId="0" fontId="11" fillId="0" borderId="79" xfId="0" applyFont="1" applyFill="1" applyBorder="1" applyAlignment="1" applyProtection="1">
      <alignment horizontal="left" vertical="center"/>
      <protection/>
    </xf>
    <xf numFmtId="0" fontId="11" fillId="37" borderId="40" xfId="0" applyFont="1" applyFill="1" applyBorder="1" applyAlignment="1" applyProtection="1">
      <alignment horizontal="left" vertical="center"/>
      <protection/>
    </xf>
    <xf numFmtId="0" fontId="11" fillId="37" borderId="35" xfId="0" applyFont="1" applyFill="1" applyBorder="1" applyAlignment="1" applyProtection="1">
      <alignment horizontal="left" vertical="center"/>
      <protection/>
    </xf>
    <xf numFmtId="0" fontId="12" fillId="0" borderId="34" xfId="0" applyFont="1" applyFill="1" applyBorder="1" applyAlignment="1" applyProtection="1">
      <alignment horizontal="left" vertical="center"/>
      <protection/>
    </xf>
    <xf numFmtId="0" fontId="12" fillId="0" borderId="31" xfId="0" applyFont="1" applyFill="1" applyBorder="1" applyAlignment="1" applyProtection="1">
      <alignment horizontal="left" vertical="center"/>
      <protection/>
    </xf>
    <xf numFmtId="0" fontId="12" fillId="0" borderId="34" xfId="0" applyFont="1" applyFill="1" applyBorder="1" applyAlignment="1" applyProtection="1">
      <alignment vertical="center" wrapText="1"/>
      <protection/>
    </xf>
    <xf numFmtId="0" fontId="12" fillId="0" borderId="31" xfId="0" applyFont="1" applyFill="1" applyBorder="1" applyAlignment="1" applyProtection="1">
      <alignment vertical="center"/>
      <protection/>
    </xf>
    <xf numFmtId="0" fontId="11" fillId="36" borderId="84" xfId="0" applyFont="1" applyFill="1" applyBorder="1" applyAlignment="1" applyProtection="1">
      <alignment horizontal="left" vertical="center"/>
      <protection/>
    </xf>
    <xf numFmtId="0" fontId="11" fillId="36" borderId="32" xfId="0" applyFont="1" applyFill="1" applyBorder="1" applyAlignment="1" applyProtection="1">
      <alignment horizontal="left" vertical="center"/>
      <protection/>
    </xf>
    <xf numFmtId="0" fontId="11" fillId="36" borderId="81" xfId="0" applyFont="1" applyFill="1" applyBorder="1" applyAlignment="1" applyProtection="1">
      <alignment horizontal="left" vertical="center"/>
      <protection/>
    </xf>
    <xf numFmtId="0" fontId="11" fillId="36" borderId="79" xfId="0" applyFont="1" applyFill="1" applyBorder="1" applyAlignment="1" applyProtection="1">
      <alignment horizontal="left" vertical="center"/>
      <protection/>
    </xf>
    <xf numFmtId="0" fontId="12" fillId="35" borderId="40" xfId="0" applyFont="1" applyFill="1" applyBorder="1" applyAlignment="1" applyProtection="1">
      <alignment horizontal="left" indent="1"/>
      <protection/>
    </xf>
    <xf numFmtId="0" fontId="0" fillId="35" borderId="35" xfId="0" applyFill="1" applyBorder="1" applyAlignment="1" applyProtection="1">
      <alignment/>
      <protection/>
    </xf>
    <xf numFmtId="0" fontId="0" fillId="35" borderId="22" xfId="0" applyFill="1" applyBorder="1" applyAlignment="1" applyProtection="1">
      <alignment/>
      <protection/>
    </xf>
    <xf numFmtId="0" fontId="10" fillId="33" borderId="23" xfId="0" applyFont="1" applyFill="1" applyBorder="1" applyAlignment="1" applyProtection="1">
      <alignment horizontal="left"/>
      <protection/>
    </xf>
    <xf numFmtId="0" fontId="0" fillId="0" borderId="25" xfId="0" applyBorder="1" applyAlignment="1" applyProtection="1">
      <alignment/>
      <protection/>
    </xf>
    <xf numFmtId="0" fontId="0" fillId="0" borderId="76" xfId="0" applyBorder="1" applyAlignment="1" applyProtection="1">
      <alignment/>
      <protection/>
    </xf>
    <xf numFmtId="0" fontId="10" fillId="0" borderId="25" xfId="0" applyFont="1" applyFill="1" applyBorder="1" applyAlignment="1" applyProtection="1">
      <alignment horizontal="center"/>
      <protection/>
    </xf>
    <xf numFmtId="0" fontId="15" fillId="33" borderId="26"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11" fillId="35" borderId="70" xfId="0" applyFont="1" applyFill="1" applyBorder="1" applyAlignment="1" applyProtection="1">
      <alignment horizontal="left" indent="1"/>
      <protection/>
    </xf>
    <xf numFmtId="0" fontId="0" fillId="35" borderId="71" xfId="0" applyFill="1" applyBorder="1" applyAlignment="1" applyProtection="1">
      <alignment/>
      <protection/>
    </xf>
    <xf numFmtId="0" fontId="0" fillId="35" borderId="72" xfId="0" applyFill="1" applyBorder="1" applyAlignment="1" applyProtection="1">
      <alignment/>
      <protection/>
    </xf>
    <xf numFmtId="0" fontId="11" fillId="0" borderId="0" xfId="0" applyFont="1" applyFill="1" applyBorder="1" applyAlignment="1" applyProtection="1">
      <alignment horizontal="center" vertical="center"/>
      <protection/>
    </xf>
    <xf numFmtId="0" fontId="11" fillId="0" borderId="68"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69" xfId="0" applyFont="1" applyBorder="1" applyAlignment="1" applyProtection="1">
      <alignment horizontal="left" vertical="center" wrapText="1"/>
      <protection/>
    </xf>
    <xf numFmtId="0" fontId="11" fillId="0" borderId="61"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36" xfId="0" applyFont="1" applyBorder="1" applyAlignment="1" applyProtection="1">
      <alignment horizontal="left" vertical="center" wrapText="1"/>
      <protection/>
    </xf>
    <xf numFmtId="0" fontId="11" fillId="0" borderId="45"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4" fillId="41" borderId="68" xfId="0" applyFont="1" applyFill="1" applyBorder="1" applyAlignment="1" applyProtection="1">
      <alignment horizontal="left" vertical="center" wrapText="1" indent="1"/>
      <protection locked="0"/>
    </xf>
    <xf numFmtId="0" fontId="4" fillId="41" borderId="19" xfId="0" applyFont="1" applyFill="1" applyBorder="1" applyAlignment="1" applyProtection="1">
      <alignment horizontal="left" vertical="center" wrapText="1" indent="1"/>
      <protection locked="0"/>
    </xf>
    <xf numFmtId="0" fontId="4" fillId="41" borderId="69" xfId="0" applyFont="1" applyFill="1" applyBorder="1" applyAlignment="1" applyProtection="1">
      <alignment horizontal="left" vertical="center" wrapText="1" indent="1"/>
      <protection locked="0"/>
    </xf>
    <xf numFmtId="0" fontId="4" fillId="41" borderId="61" xfId="0" applyFont="1" applyFill="1" applyBorder="1" applyAlignment="1" applyProtection="1">
      <alignment horizontal="left" vertical="center" wrapText="1" indent="1"/>
      <protection locked="0"/>
    </xf>
    <xf numFmtId="0" fontId="4" fillId="41" borderId="0" xfId="0" applyFont="1" applyFill="1" applyBorder="1" applyAlignment="1" applyProtection="1">
      <alignment horizontal="left" vertical="center" wrapText="1" indent="1"/>
      <protection locked="0"/>
    </xf>
    <xf numFmtId="0" fontId="4" fillId="41" borderId="36" xfId="0" applyFont="1" applyFill="1" applyBorder="1" applyAlignment="1" applyProtection="1">
      <alignment horizontal="left" vertical="center" wrapText="1" indent="1"/>
      <protection locked="0"/>
    </xf>
    <xf numFmtId="0" fontId="4" fillId="41" borderId="45" xfId="0" applyFont="1" applyFill="1" applyBorder="1" applyAlignment="1" applyProtection="1">
      <alignment horizontal="left" vertical="center" wrapText="1" indent="1"/>
      <protection locked="0"/>
    </xf>
    <xf numFmtId="0" fontId="4" fillId="41" borderId="14" xfId="0" applyFont="1" applyFill="1" applyBorder="1" applyAlignment="1" applyProtection="1">
      <alignment horizontal="left" vertical="center" wrapText="1" indent="1"/>
      <protection locked="0"/>
    </xf>
    <xf numFmtId="0" fontId="4" fillId="41" borderId="44"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protection/>
    </xf>
    <xf numFmtId="0" fontId="10" fillId="33" borderId="26" xfId="0" applyFont="1" applyFill="1" applyBorder="1" applyAlignment="1" applyProtection="1">
      <alignment horizontal="left"/>
      <protection/>
    </xf>
    <xf numFmtId="0" fontId="10" fillId="33" borderId="36" xfId="0" applyFont="1" applyFill="1" applyBorder="1" applyAlignment="1" applyProtection="1">
      <alignment horizontal="left"/>
      <protection/>
    </xf>
    <xf numFmtId="0" fontId="0" fillId="0" borderId="14" xfId="0" applyFont="1" applyBorder="1" applyAlignment="1" applyProtection="1">
      <alignment horizontal="left" indent="1"/>
      <protection locked="0"/>
    </xf>
    <xf numFmtId="14" fontId="0" fillId="0" borderId="14" xfId="0" applyNumberFormat="1" applyFont="1" applyBorder="1" applyAlignment="1" applyProtection="1">
      <alignment horizontal="left" indent="1"/>
      <protection locked="0"/>
    </xf>
    <xf numFmtId="169" fontId="11" fillId="35" borderId="10" xfId="0" applyNumberFormat="1" applyFont="1" applyFill="1" applyBorder="1" applyAlignment="1" applyProtection="1">
      <alignment horizontal="left" indent="1"/>
      <protection/>
    </xf>
    <xf numFmtId="169" fontId="11" fillId="35" borderId="30" xfId="0" applyNumberFormat="1" applyFont="1" applyFill="1" applyBorder="1" applyAlignment="1" applyProtection="1">
      <alignment horizontal="left" indent="1"/>
      <protection/>
    </xf>
    <xf numFmtId="4" fontId="8" fillId="35" borderId="14" xfId="0" applyNumberFormat="1" applyFont="1" applyFill="1" applyBorder="1" applyAlignment="1" applyProtection="1">
      <alignment/>
      <protection/>
    </xf>
    <xf numFmtId="0" fontId="11" fillId="35" borderId="10" xfId="0"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0" fontId="12" fillId="35" borderId="10" xfId="0" applyFont="1" applyFill="1" applyBorder="1" applyAlignment="1" applyProtection="1">
      <alignment horizontal="left" indent="1"/>
      <protection/>
    </xf>
    <xf numFmtId="0" fontId="12" fillId="35" borderId="30" xfId="0" applyFont="1" applyFill="1" applyBorder="1" applyAlignment="1" applyProtection="1">
      <alignment horizontal="left" indent="1"/>
      <protection/>
    </xf>
    <xf numFmtId="0" fontId="0" fillId="0" borderId="35"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0" fillId="0" borderId="18"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xf>
    <xf numFmtId="0" fontId="11" fillId="35" borderId="18" xfId="0" applyFont="1" applyFill="1" applyBorder="1" applyAlignment="1" applyProtection="1">
      <alignment horizontal="left" vertical="center" indent="1"/>
      <protection/>
    </xf>
    <xf numFmtId="0" fontId="11" fillId="35" borderId="28" xfId="0" applyFont="1" applyFill="1" applyBorder="1" applyAlignment="1" applyProtection="1">
      <alignment horizontal="left" vertical="center" indent="1"/>
      <protection/>
    </xf>
    <xf numFmtId="0" fontId="11" fillId="35" borderId="11" xfId="0" applyFont="1" applyFill="1" applyBorder="1" applyAlignment="1" applyProtection="1">
      <alignment horizontal="left" indent="1"/>
      <protection/>
    </xf>
    <xf numFmtId="0" fontId="11" fillId="35" borderId="39" xfId="0" applyFont="1" applyFill="1" applyBorder="1" applyAlignment="1" applyProtection="1">
      <alignment horizontal="left" indent="1"/>
      <protection/>
    </xf>
    <xf numFmtId="0" fontId="7" fillId="0" borderId="25"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11" fillId="0" borderId="0" xfId="0" applyFont="1" applyAlignment="1" applyProtection="1">
      <alignment horizontal="left" wrapText="1"/>
      <protection/>
    </xf>
    <xf numFmtId="0" fontId="12" fillId="0" borderId="14" xfId="0" applyFont="1" applyFill="1" applyBorder="1" applyAlignment="1" applyProtection="1">
      <alignment horizontal="left"/>
      <protection locked="0"/>
    </xf>
    <xf numFmtId="0" fontId="10" fillId="33" borderId="76" xfId="0" applyFont="1" applyFill="1" applyBorder="1" applyAlignment="1" applyProtection="1">
      <alignment horizontal="left"/>
      <protection/>
    </xf>
    <xf numFmtId="0" fontId="10" fillId="33" borderId="33" xfId="0" applyFont="1" applyFill="1" applyBorder="1" applyAlignment="1" applyProtection="1">
      <alignment horizontal="left"/>
      <protection/>
    </xf>
    <xf numFmtId="0" fontId="10" fillId="33" borderId="24" xfId="0" applyFont="1" applyFill="1" applyBorder="1" applyAlignment="1" applyProtection="1">
      <alignment horizontal="left"/>
      <protection/>
    </xf>
    <xf numFmtId="0" fontId="11" fillId="35" borderId="17" xfId="0" applyFont="1" applyFill="1" applyBorder="1" applyAlignment="1" applyProtection="1">
      <alignment horizontal="left" indent="1"/>
      <protection/>
    </xf>
    <xf numFmtId="0" fontId="11" fillId="35" borderId="41" xfId="0" applyFont="1" applyFill="1" applyBorder="1" applyAlignment="1" applyProtection="1">
      <alignment horizontal="left" indent="1"/>
      <protection/>
    </xf>
    <xf numFmtId="0" fontId="0" fillId="0" borderId="23" xfId="0" applyBorder="1" applyAlignment="1" applyProtection="1">
      <alignment horizontal="left" vertical="center" indent="1"/>
      <protection locked="0"/>
    </xf>
    <xf numFmtId="0" fontId="0" fillId="0" borderId="88"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82"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83" xfId="0" applyBorder="1" applyAlignment="1" applyProtection="1">
      <alignment horizontal="left" vertical="center" indent="1"/>
      <protection locked="0"/>
    </xf>
    <xf numFmtId="0" fontId="23" fillId="0" borderId="37"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70" xfId="0" applyFont="1" applyBorder="1" applyAlignment="1" applyProtection="1">
      <alignment horizontal="left" vertical="center" indent="1"/>
      <protection locked="0"/>
    </xf>
    <xf numFmtId="0" fontId="0" fillId="0" borderId="71" xfId="0" applyFont="1" applyBorder="1" applyAlignment="1" applyProtection="1">
      <alignment horizontal="left" vertical="center" indent="1"/>
      <protection locked="0"/>
    </xf>
    <xf numFmtId="0" fontId="0" fillId="0" borderId="72" xfId="0" applyFont="1" applyBorder="1" applyAlignment="1" applyProtection="1">
      <alignment horizontal="left" vertical="center" indent="1"/>
      <protection locked="0"/>
    </xf>
    <xf numFmtId="0" fontId="4" fillId="36" borderId="0" xfId="0" applyFont="1" applyFill="1" applyAlignment="1" applyProtection="1">
      <alignment vertical="top" wrapText="1"/>
      <protection/>
    </xf>
    <xf numFmtId="0" fontId="0" fillId="36" borderId="0" xfId="0" applyFont="1" applyFill="1" applyAlignment="1" applyProtection="1">
      <alignment/>
      <protection/>
    </xf>
    <xf numFmtId="0" fontId="4" fillId="36" borderId="0" xfId="0" applyFont="1" applyFill="1" applyAlignment="1" applyProtection="1">
      <alignment wrapText="1"/>
      <protection/>
    </xf>
    <xf numFmtId="0" fontId="0" fillId="36" borderId="0" xfId="0" applyFont="1" applyFill="1" applyAlignment="1" applyProtection="1">
      <alignment wrapText="1"/>
      <protection/>
    </xf>
    <xf numFmtId="3" fontId="0" fillId="36" borderId="29" xfId="0" applyNumberFormat="1" applyFont="1" applyFill="1" applyBorder="1" applyAlignment="1" applyProtection="1">
      <alignment horizontal="left" vertical="center" wrapText="1" indent="1"/>
      <protection locked="0"/>
    </xf>
    <xf numFmtId="3" fontId="0" fillId="36" borderId="18" xfId="0" applyNumberFormat="1" applyFont="1" applyFill="1" applyBorder="1" applyAlignment="1" applyProtection="1">
      <alignment horizontal="left" vertical="center" wrapText="1" indent="1"/>
      <protection locked="0"/>
    </xf>
    <xf numFmtId="3" fontId="0" fillId="36" borderId="28" xfId="0" applyNumberFormat="1" applyFont="1" applyFill="1" applyBorder="1" applyAlignment="1" applyProtection="1">
      <alignment horizontal="left" vertical="center" wrapText="1" indent="1"/>
      <protection locked="0"/>
    </xf>
    <xf numFmtId="0" fontId="0" fillId="35" borderId="29" xfId="0" applyNumberFormat="1" applyFont="1" applyFill="1" applyBorder="1" applyAlignment="1" applyProtection="1">
      <alignment horizontal="left" vertical="center" wrapText="1" indent="1"/>
      <protection locked="0"/>
    </xf>
    <xf numFmtId="0" fontId="0" fillId="35" borderId="18" xfId="0" applyNumberFormat="1" applyFont="1" applyFill="1" applyBorder="1" applyAlignment="1" applyProtection="1">
      <alignment horizontal="left" vertical="center" wrapText="1" indent="1"/>
      <protection locked="0"/>
    </xf>
    <xf numFmtId="0" fontId="0" fillId="35" borderId="32" xfId="0" applyNumberFormat="1" applyFont="1" applyFill="1" applyBorder="1" applyAlignment="1" applyProtection="1">
      <alignment horizontal="left" vertical="center" wrapText="1" indent="1"/>
      <protection locked="0"/>
    </xf>
    <xf numFmtId="3" fontId="0" fillId="36" borderId="29" xfId="0" applyNumberFormat="1" applyFont="1" applyFill="1" applyBorder="1" applyAlignment="1" applyProtection="1">
      <alignment horizontal="left" vertical="center" indent="1"/>
      <protection locked="0"/>
    </xf>
    <xf numFmtId="3" fontId="0" fillId="36" borderId="18" xfId="0" applyNumberFormat="1" applyFont="1" applyFill="1" applyBorder="1" applyAlignment="1" applyProtection="1">
      <alignment horizontal="left" vertical="center" indent="1"/>
      <protection locked="0"/>
    </xf>
    <xf numFmtId="3" fontId="0" fillId="36" borderId="28" xfId="0" applyNumberFormat="1" applyFont="1" applyFill="1" applyBorder="1" applyAlignment="1" applyProtection="1">
      <alignment horizontal="left" vertical="center" indent="1"/>
      <protection locked="0"/>
    </xf>
    <xf numFmtId="0" fontId="12" fillId="34" borderId="58" xfId="0" applyFont="1" applyFill="1" applyBorder="1" applyAlignment="1" applyProtection="1">
      <alignment horizontal="center" vertical="center" wrapText="1"/>
      <protection/>
    </xf>
    <xf numFmtId="0" fontId="0" fillId="35" borderId="70" xfId="0" applyNumberFormat="1" applyFont="1" applyFill="1" applyBorder="1" applyAlignment="1" applyProtection="1">
      <alignment horizontal="left" vertical="center" wrapText="1" indent="1"/>
      <protection locked="0"/>
    </xf>
    <xf numFmtId="0" fontId="0" fillId="35" borderId="71" xfId="0" applyNumberFormat="1" applyFont="1" applyFill="1" applyBorder="1" applyAlignment="1" applyProtection="1">
      <alignment horizontal="left" vertical="center" wrapText="1" indent="1"/>
      <protection locked="0"/>
    </xf>
    <xf numFmtId="0" fontId="0" fillId="35" borderId="79" xfId="0" applyNumberFormat="1" applyFont="1" applyFill="1" applyBorder="1" applyAlignment="1" applyProtection="1">
      <alignment horizontal="left" vertical="center" wrapText="1" indent="1"/>
      <protection locked="0"/>
    </xf>
    <xf numFmtId="3" fontId="0" fillId="36" borderId="70" xfId="0" applyNumberFormat="1" applyFont="1" applyFill="1" applyBorder="1" applyAlignment="1" applyProtection="1">
      <alignment horizontal="left" vertical="center" indent="1"/>
      <protection locked="0"/>
    </xf>
    <xf numFmtId="3" fontId="0" fillId="36" borderId="71" xfId="0" applyNumberFormat="1" applyFont="1" applyFill="1" applyBorder="1" applyAlignment="1" applyProtection="1">
      <alignment horizontal="left" vertical="center" indent="1"/>
      <protection locked="0"/>
    </xf>
    <xf numFmtId="3" fontId="0" fillId="36" borderId="72" xfId="0" applyNumberFormat="1" applyFont="1" applyFill="1" applyBorder="1" applyAlignment="1" applyProtection="1">
      <alignment horizontal="left" vertical="center" indent="1"/>
      <protection locked="0"/>
    </xf>
    <xf numFmtId="0" fontId="20" fillId="36" borderId="0" xfId="0" applyFont="1" applyFill="1" applyAlignment="1" applyProtection="1">
      <alignment horizontal="left" wrapText="1"/>
      <protection/>
    </xf>
    <xf numFmtId="0" fontId="10" fillId="33" borderId="85" xfId="0" applyFont="1" applyFill="1" applyBorder="1" applyAlignment="1" applyProtection="1">
      <alignment horizontal="left" vertical="center"/>
      <protection/>
    </xf>
    <xf numFmtId="0" fontId="10" fillId="33" borderId="86" xfId="0" applyFont="1" applyFill="1" applyBorder="1" applyAlignment="1" applyProtection="1">
      <alignment horizontal="left" vertical="center"/>
      <protection/>
    </xf>
    <xf numFmtId="0" fontId="8" fillId="0" borderId="87"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11" fillId="35" borderId="40" xfId="0" applyFont="1" applyFill="1" applyBorder="1" applyAlignment="1" applyProtection="1">
      <alignment horizontal="left" vertical="center" indent="1"/>
      <protection locked="0"/>
    </xf>
    <xf numFmtId="0" fontId="11" fillId="35" borderId="35" xfId="0" applyFont="1" applyFill="1" applyBorder="1" applyAlignment="1" applyProtection="1">
      <alignment horizontal="left" vertical="center" indent="1"/>
      <protection locked="0"/>
    </xf>
    <xf numFmtId="0" fontId="11" fillId="35" borderId="22" xfId="0" applyFont="1" applyFill="1" applyBorder="1" applyAlignment="1" applyProtection="1">
      <alignment horizontal="left" vertical="center" indent="1"/>
      <protection locked="0"/>
    </xf>
    <xf numFmtId="0" fontId="11" fillId="35" borderId="70" xfId="0" applyFont="1" applyFill="1" applyBorder="1" applyAlignment="1" applyProtection="1">
      <alignment horizontal="left" vertical="center" indent="1"/>
      <protection locked="0"/>
    </xf>
    <xf numFmtId="0" fontId="11" fillId="35" borderId="71" xfId="0" applyFont="1" applyFill="1" applyBorder="1" applyAlignment="1" applyProtection="1">
      <alignment horizontal="left" vertical="center" indent="1"/>
      <protection locked="0"/>
    </xf>
    <xf numFmtId="0" fontId="11" fillId="35" borderId="72" xfId="0" applyFont="1" applyFill="1" applyBorder="1" applyAlignment="1" applyProtection="1">
      <alignment horizontal="left" vertical="center" indent="1"/>
      <protection locked="0"/>
    </xf>
    <xf numFmtId="0" fontId="0" fillId="35" borderId="72" xfId="0" applyNumberFormat="1" applyFont="1" applyFill="1" applyBorder="1" applyAlignment="1" applyProtection="1">
      <alignment horizontal="left" vertical="center" wrapText="1" indent="1"/>
      <protection locked="0"/>
    </xf>
    <xf numFmtId="0" fontId="0" fillId="35" borderId="28" xfId="0" applyNumberFormat="1" applyFont="1" applyFill="1" applyBorder="1" applyAlignment="1" applyProtection="1">
      <alignment horizontal="left" vertical="center" wrapText="1" indent="1"/>
      <protection locked="0"/>
    </xf>
    <xf numFmtId="0" fontId="0" fillId="36" borderId="0" xfId="0" applyFont="1" applyFill="1" applyBorder="1" applyAlignment="1" applyProtection="1">
      <alignment horizontal="left" vertical="center" wrapText="1"/>
      <protection/>
    </xf>
    <xf numFmtId="0" fontId="7" fillId="36" borderId="25" xfId="0" applyFont="1" applyFill="1" applyBorder="1" applyAlignment="1" applyProtection="1">
      <alignment horizontal="center" vertical="center"/>
      <protection/>
    </xf>
    <xf numFmtId="0" fontId="12" fillId="34" borderId="61"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0" fillId="34" borderId="82" xfId="0" applyFill="1" applyBorder="1" applyAlignment="1" applyProtection="1">
      <alignment/>
      <protection/>
    </xf>
    <xf numFmtId="0" fontId="0" fillId="34" borderId="45" xfId="0" applyFill="1" applyBorder="1" applyAlignment="1" applyProtection="1">
      <alignment/>
      <protection/>
    </xf>
    <xf numFmtId="0" fontId="0" fillId="34" borderId="14" xfId="0" applyFill="1" applyBorder="1" applyAlignment="1" applyProtection="1">
      <alignment/>
      <protection/>
    </xf>
    <xf numFmtId="0" fontId="0" fillId="34" borderId="78" xfId="0" applyFill="1" applyBorder="1" applyAlignment="1" applyProtection="1">
      <alignment/>
      <protection/>
    </xf>
    <xf numFmtId="0" fontId="11" fillId="35" borderId="29" xfId="0" applyFont="1" applyFill="1" applyBorder="1" applyAlignment="1" applyProtection="1">
      <alignment horizontal="left" vertical="center" indent="1"/>
      <protection locked="0"/>
    </xf>
    <xf numFmtId="0" fontId="11" fillId="35" borderId="18" xfId="0" applyFont="1" applyFill="1" applyBorder="1" applyAlignment="1" applyProtection="1">
      <alignment horizontal="left" vertical="center" indent="1"/>
      <protection locked="0"/>
    </xf>
    <xf numFmtId="0" fontId="11" fillId="35" borderId="28" xfId="0" applyFont="1" applyFill="1" applyBorder="1" applyAlignment="1" applyProtection="1">
      <alignment horizontal="left" vertical="center" indent="1"/>
      <protection locked="0"/>
    </xf>
    <xf numFmtId="169" fontId="11" fillId="35" borderId="29" xfId="0" applyNumberFormat="1" applyFont="1" applyFill="1" applyBorder="1" applyAlignment="1" applyProtection="1">
      <alignment horizontal="left" vertical="center" indent="1"/>
      <protection locked="0"/>
    </xf>
    <xf numFmtId="169" fontId="11" fillId="35" borderId="18" xfId="0" applyNumberFormat="1" applyFont="1" applyFill="1" applyBorder="1" applyAlignment="1" applyProtection="1">
      <alignment horizontal="left" vertical="center" indent="1"/>
      <protection locked="0"/>
    </xf>
    <xf numFmtId="169" fontId="11" fillId="35" borderId="28" xfId="0" applyNumberFormat="1" applyFont="1" applyFill="1" applyBorder="1" applyAlignment="1" applyProtection="1">
      <alignment horizontal="left" vertical="center" indent="1"/>
      <protection locked="0"/>
    </xf>
    <xf numFmtId="0" fontId="12" fillId="35" borderId="29" xfId="0" applyFont="1" applyFill="1" applyBorder="1" applyAlignment="1" applyProtection="1">
      <alignment horizontal="left" vertical="center" indent="1"/>
      <protection locked="0"/>
    </xf>
    <xf numFmtId="0" fontId="12" fillId="35" borderId="18" xfId="0" applyFont="1" applyFill="1" applyBorder="1" applyAlignment="1" applyProtection="1">
      <alignment horizontal="left" vertical="center" indent="1"/>
      <protection locked="0"/>
    </xf>
    <xf numFmtId="0" fontId="12" fillId="35" borderId="28" xfId="0" applyFont="1" applyFill="1" applyBorder="1" applyAlignment="1" applyProtection="1">
      <alignment horizontal="left" vertical="center" indent="1"/>
      <protection locked="0"/>
    </xf>
    <xf numFmtId="0" fontId="11" fillId="35" borderId="45" xfId="0" applyFont="1" applyFill="1" applyBorder="1" applyAlignment="1" applyProtection="1">
      <alignment horizontal="left" vertical="center" indent="1"/>
      <protection locked="0"/>
    </xf>
    <xf numFmtId="0" fontId="11" fillId="35" borderId="14" xfId="0" applyFont="1" applyFill="1" applyBorder="1" applyAlignment="1" applyProtection="1">
      <alignment horizontal="left" vertical="center" indent="1"/>
      <protection locked="0"/>
    </xf>
    <xf numFmtId="0" fontId="11" fillId="35" borderId="78" xfId="0" applyFont="1" applyFill="1" applyBorder="1" applyAlignment="1" applyProtection="1">
      <alignment horizontal="left" vertical="center" indent="1"/>
      <protection locked="0"/>
    </xf>
    <xf numFmtId="0" fontId="0" fillId="35" borderId="29" xfId="0" applyFont="1" applyFill="1" applyBorder="1" applyAlignment="1" applyProtection="1">
      <alignment horizontal="left" vertical="center" wrapText="1" indent="1"/>
      <protection locked="0"/>
    </xf>
    <xf numFmtId="0" fontId="0" fillId="35" borderId="18" xfId="0" applyFont="1" applyFill="1" applyBorder="1" applyAlignment="1" applyProtection="1">
      <alignment horizontal="left" vertical="center" wrapText="1" indent="1"/>
      <protection locked="0"/>
    </xf>
    <xf numFmtId="0" fontId="0" fillId="35" borderId="32" xfId="0" applyFont="1" applyFill="1" applyBorder="1" applyAlignment="1" applyProtection="1">
      <alignment horizontal="left" vertical="center" wrapText="1" indent="1"/>
      <protection locked="0"/>
    </xf>
    <xf numFmtId="0" fontId="0" fillId="36" borderId="29" xfId="0" applyFont="1" applyFill="1" applyBorder="1" applyAlignment="1" applyProtection="1">
      <alignment horizontal="left" vertical="center" wrapText="1" indent="1"/>
      <protection locked="0"/>
    </xf>
    <xf numFmtId="0" fontId="0" fillId="36" borderId="18" xfId="0" applyFill="1" applyBorder="1" applyAlignment="1" applyProtection="1">
      <alignment horizontal="left" vertical="center" indent="1"/>
      <protection locked="0"/>
    </xf>
    <xf numFmtId="0" fontId="0" fillId="36" borderId="28" xfId="0" applyFill="1" applyBorder="1" applyAlignment="1" applyProtection="1">
      <alignment horizontal="left" vertical="center" indent="1"/>
      <protection locked="0"/>
    </xf>
    <xf numFmtId="0" fontId="0" fillId="35" borderId="70" xfId="0" applyFont="1" applyFill="1" applyBorder="1" applyAlignment="1" applyProtection="1">
      <alignment horizontal="left" vertical="center" wrapText="1" indent="1"/>
      <protection locked="0"/>
    </xf>
    <xf numFmtId="0" fontId="0" fillId="35" borderId="71" xfId="0" applyFont="1" applyFill="1" applyBorder="1" applyAlignment="1" applyProtection="1">
      <alignment horizontal="left" vertical="center" wrapText="1" indent="1"/>
      <protection locked="0"/>
    </xf>
    <xf numFmtId="0" fontId="0" fillId="35" borderId="79" xfId="0" applyFont="1" applyFill="1" applyBorder="1" applyAlignment="1" applyProtection="1">
      <alignment horizontal="left" vertical="center" wrapText="1" indent="1"/>
      <protection locked="0"/>
    </xf>
    <xf numFmtId="0" fontId="0" fillId="36" borderId="70" xfId="0" applyFont="1" applyFill="1" applyBorder="1" applyAlignment="1" applyProtection="1">
      <alignment horizontal="left" vertical="center" wrapText="1" indent="1"/>
      <protection locked="0"/>
    </xf>
    <xf numFmtId="0" fontId="0" fillId="36" borderId="71" xfId="0" applyFill="1" applyBorder="1" applyAlignment="1" applyProtection="1">
      <alignment horizontal="left" vertical="center" indent="1"/>
      <protection locked="0"/>
    </xf>
    <xf numFmtId="0" fontId="0" fillId="36" borderId="72" xfId="0" applyFill="1" applyBorder="1" applyAlignment="1" applyProtection="1">
      <alignment horizontal="left" vertical="center" indent="1"/>
      <protection locked="0"/>
    </xf>
    <xf numFmtId="0" fontId="23" fillId="36" borderId="29" xfId="0" applyFont="1" applyFill="1" applyBorder="1" applyAlignment="1" applyProtection="1">
      <alignment horizontal="left" vertical="center" wrapText="1"/>
      <protection locked="0"/>
    </xf>
    <xf numFmtId="0" fontId="0" fillId="36" borderId="18"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23" fillId="36" borderId="29" xfId="0" applyFont="1" applyFill="1" applyBorder="1" applyAlignment="1" applyProtection="1">
      <alignment horizontal="left" vertical="center" wrapText="1" indent="1"/>
      <protection locked="0"/>
    </xf>
    <xf numFmtId="0" fontId="0" fillId="36" borderId="18" xfId="0" applyFont="1" applyFill="1" applyBorder="1" applyAlignment="1" applyProtection="1">
      <alignment horizontal="left" vertical="center" indent="1"/>
      <protection locked="0"/>
    </xf>
    <xf numFmtId="0" fontId="0" fillId="36" borderId="28" xfId="0" applyFont="1" applyFill="1" applyBorder="1" applyAlignment="1" applyProtection="1">
      <alignment horizontal="left" vertical="center" indent="1"/>
      <protection locked="0"/>
    </xf>
    <xf numFmtId="0" fontId="7" fillId="36" borderId="0" xfId="0" applyFont="1" applyFill="1" applyBorder="1" applyAlignment="1" applyProtection="1">
      <alignment horizontal="center" vertical="center"/>
      <protection/>
    </xf>
    <xf numFmtId="0" fontId="13" fillId="35" borderId="85" xfId="0" applyFont="1" applyFill="1" applyBorder="1" applyAlignment="1" applyProtection="1">
      <alignment horizontal="left" vertical="center"/>
      <protection/>
    </xf>
    <xf numFmtId="0" fontId="13" fillId="35" borderId="16" xfId="0" applyFont="1" applyFill="1" applyBorder="1" applyAlignment="1" applyProtection="1">
      <alignment horizontal="left" vertical="center"/>
      <protection/>
    </xf>
    <xf numFmtId="0" fontId="13" fillId="35" borderId="21" xfId="0" applyFont="1" applyFill="1" applyBorder="1" applyAlignment="1" applyProtection="1">
      <alignment horizontal="left" vertical="center"/>
      <protection/>
    </xf>
    <xf numFmtId="0" fontId="11" fillId="0" borderId="18" xfId="0" applyFont="1" applyFill="1" applyBorder="1" applyAlignment="1" applyProtection="1">
      <alignment horizontal="left" vertical="center" wrapText="1" indent="1"/>
      <protection locked="0"/>
    </xf>
    <xf numFmtId="0" fontId="0" fillId="36" borderId="25" xfId="0" applyFill="1" applyBorder="1" applyAlignment="1" applyProtection="1">
      <alignment horizontal="left" vertical="center" indent="1"/>
      <protection locked="0"/>
    </xf>
    <xf numFmtId="0" fontId="0" fillId="36" borderId="0" xfId="0" applyFill="1" applyBorder="1" applyAlignment="1" applyProtection="1">
      <alignment horizontal="left" vertical="center" indent="1"/>
      <protection locked="0"/>
    </xf>
    <xf numFmtId="0" fontId="0" fillId="36" borderId="25" xfId="0" applyFont="1" applyFill="1" applyBorder="1" applyAlignment="1" applyProtection="1">
      <alignment horizontal="left" vertical="center" wrapText="1" indent="1"/>
      <protection locked="0"/>
    </xf>
    <xf numFmtId="0" fontId="0" fillId="36" borderId="0" xfId="0" applyFont="1" applyFill="1" applyBorder="1" applyAlignment="1" applyProtection="1">
      <alignment horizontal="left" vertical="center" wrapText="1" indent="1"/>
      <protection locked="0"/>
    </xf>
    <xf numFmtId="9"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1" fillId="0" borderId="29" xfId="0" applyFont="1" applyFill="1" applyBorder="1" applyAlignment="1" applyProtection="1">
      <alignment horizontal="left" vertical="center" wrapText="1" indent="1"/>
      <protection locked="0"/>
    </xf>
    <xf numFmtId="0" fontId="41" fillId="0" borderId="18" xfId="0" applyFont="1" applyFill="1" applyBorder="1" applyAlignment="1" applyProtection="1">
      <alignment horizontal="left" vertical="center" wrapText="1" indent="1"/>
      <protection locked="0"/>
    </xf>
    <xf numFmtId="0" fontId="45" fillId="38" borderId="10" xfId="0" applyFont="1" applyFill="1" applyBorder="1" applyAlignment="1">
      <alignment horizontal="center" vertical="center"/>
    </xf>
    <xf numFmtId="0" fontId="45" fillId="0" borderId="10" xfId="0" applyFont="1" applyBorder="1" applyAlignment="1">
      <alignment horizontal="center" vertical="center"/>
    </xf>
    <xf numFmtId="0" fontId="41" fillId="41" borderId="10" xfId="0" applyFont="1" applyFill="1" applyBorder="1" applyAlignment="1">
      <alignment horizontal="center" vertical="center"/>
    </xf>
    <xf numFmtId="9" fontId="41" fillId="0" borderId="68" xfId="0" applyNumberFormat="1" applyFont="1" applyBorder="1" applyAlignment="1">
      <alignment horizontal="center" vertical="center"/>
    </xf>
    <xf numFmtId="9" fontId="41" fillId="0" borderId="61" xfId="0" applyNumberFormat="1" applyFont="1" applyBorder="1" applyAlignment="1">
      <alignment horizontal="center" vertical="center"/>
    </xf>
    <xf numFmtId="9" fontId="41" fillId="0" borderId="45" xfId="0" applyNumberFormat="1" applyFont="1" applyBorder="1" applyAlignment="1">
      <alignment horizontal="center" vertical="center"/>
    </xf>
    <xf numFmtId="9" fontId="41" fillId="0" borderId="10" xfId="0" applyNumberFormat="1" applyFont="1" applyFill="1" applyBorder="1" applyAlignment="1">
      <alignment horizontal="center" vertical="center"/>
    </xf>
    <xf numFmtId="0" fontId="11" fillId="36" borderId="0" xfId="0" applyFont="1" applyFill="1" applyBorder="1" applyAlignment="1" applyProtection="1">
      <alignment horizontal="left" vertical="center" wrapText="1" indent="1"/>
      <protection locked="0"/>
    </xf>
    <xf numFmtId="0" fontId="11" fillId="36" borderId="25" xfId="0" applyFont="1" applyFill="1" applyBorder="1" applyAlignment="1" applyProtection="1">
      <alignment horizontal="left" vertical="center" wrapText="1" indent="1"/>
      <protection locked="0"/>
    </xf>
    <xf numFmtId="0" fontId="11" fillId="35" borderId="80" xfId="0" applyFont="1" applyFill="1" applyBorder="1" applyAlignment="1" applyProtection="1">
      <alignment horizontal="left" vertical="center" wrapText="1" indent="1"/>
      <protection locked="0"/>
    </xf>
    <xf numFmtId="0" fontId="11" fillId="35" borderId="19" xfId="0" applyFont="1" applyFill="1" applyBorder="1" applyAlignment="1" applyProtection="1">
      <alignment horizontal="left" vertical="center" wrapText="1" indent="1"/>
      <protection locked="0"/>
    </xf>
    <xf numFmtId="0" fontId="11" fillId="35" borderId="69" xfId="0" applyFont="1" applyFill="1" applyBorder="1" applyAlignment="1" applyProtection="1">
      <alignment horizontal="left" vertical="center" wrapText="1" indent="1"/>
      <protection locked="0"/>
    </xf>
    <xf numFmtId="0" fontId="11" fillId="35" borderId="81" xfId="0" applyFont="1" applyFill="1" applyBorder="1" applyAlignment="1" applyProtection="1">
      <alignment horizontal="left" vertical="center" wrapText="1" indent="1"/>
      <protection locked="0"/>
    </xf>
    <xf numFmtId="0" fontId="11" fillId="35" borderId="71" xfId="0" applyFont="1" applyFill="1" applyBorder="1" applyAlignment="1" applyProtection="1">
      <alignment horizontal="left" vertical="center" wrapText="1" indent="1"/>
      <protection locked="0"/>
    </xf>
    <xf numFmtId="0" fontId="11" fillId="35" borderId="79" xfId="0" applyFont="1" applyFill="1" applyBorder="1" applyAlignment="1" applyProtection="1">
      <alignment horizontal="left" vertical="center" wrapText="1" indent="1"/>
      <protection locked="0"/>
    </xf>
    <xf numFmtId="0" fontId="11" fillId="0" borderId="28" xfId="0" applyFont="1" applyFill="1" applyBorder="1" applyAlignment="1" applyProtection="1">
      <alignment horizontal="left" vertical="center" wrapText="1" indent="1"/>
      <protection locked="0"/>
    </xf>
    <xf numFmtId="0" fontId="12" fillId="34" borderId="34" xfId="0" applyFont="1" applyFill="1" applyBorder="1" applyAlignment="1" applyProtection="1">
      <alignment horizontal="center" vertical="center" wrapText="1"/>
      <protection/>
    </xf>
    <xf numFmtId="0" fontId="12" fillId="34" borderId="35" xfId="0" applyFont="1" applyFill="1" applyBorder="1" applyAlignment="1" applyProtection="1">
      <alignment horizontal="center" vertical="center" wrapText="1"/>
      <protection/>
    </xf>
    <xf numFmtId="0" fontId="12" fillId="34" borderId="31" xfId="0" applyFont="1" applyFill="1" applyBorder="1" applyAlignment="1" applyProtection="1">
      <alignment horizontal="center" vertical="center" wrapText="1"/>
      <protection/>
    </xf>
    <xf numFmtId="0" fontId="12" fillId="34" borderId="40" xfId="0" applyFont="1" applyFill="1" applyBorder="1" applyAlignment="1" applyProtection="1">
      <alignment horizontal="center" vertical="center" wrapText="1"/>
      <protection/>
    </xf>
    <xf numFmtId="0" fontId="12" fillId="34" borderId="22"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protection/>
    </xf>
    <xf numFmtId="0" fontId="11" fillId="36" borderId="17" xfId="0" applyFont="1" applyFill="1" applyBorder="1" applyAlignment="1" applyProtection="1">
      <alignment horizontal="left" vertical="center" wrapText="1" indent="1"/>
      <protection locked="0"/>
    </xf>
    <xf numFmtId="0" fontId="11" fillId="0" borderId="11"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1" fillId="36" borderId="27" xfId="0" applyFont="1" applyFill="1" applyBorder="1" applyAlignment="1" applyProtection="1">
      <alignment horizontal="left" vertical="center"/>
      <protection/>
    </xf>
    <xf numFmtId="0" fontId="11" fillId="36" borderId="10" xfId="0" applyFont="1" applyFill="1" applyBorder="1" applyAlignment="1" applyProtection="1">
      <alignment horizontal="left" vertical="center"/>
      <protection/>
    </xf>
    <xf numFmtId="0" fontId="11" fillId="36" borderId="38" xfId="0" applyFont="1" applyFill="1" applyBorder="1" applyAlignment="1" applyProtection="1">
      <alignment horizontal="left" vertical="center"/>
      <protection/>
    </xf>
    <xf numFmtId="0" fontId="11" fillId="36" borderId="11" xfId="0" applyFont="1" applyFill="1" applyBorder="1" applyAlignment="1" applyProtection="1">
      <alignment horizontal="left" vertical="center"/>
      <protection/>
    </xf>
    <xf numFmtId="0" fontId="11" fillId="0" borderId="38"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xf numFmtId="0" fontId="11" fillId="0" borderId="30"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1" fillId="37" borderId="10" xfId="0" applyFont="1" applyFill="1" applyBorder="1" applyAlignment="1" applyProtection="1">
      <alignment horizontal="left" vertical="center"/>
      <protection/>
    </xf>
    <xf numFmtId="0" fontId="11" fillId="37" borderId="10" xfId="0" applyFont="1" applyFill="1" applyBorder="1" applyAlignment="1" applyProtection="1">
      <alignment horizontal="center" vertical="center"/>
      <protection/>
    </xf>
    <xf numFmtId="0" fontId="11" fillId="37" borderId="30" xfId="0" applyFont="1" applyFill="1" applyBorder="1" applyAlignment="1" applyProtection="1">
      <alignment horizontal="center" vertical="center"/>
      <protection/>
    </xf>
    <xf numFmtId="0" fontId="11" fillId="0" borderId="27"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2" fillId="0" borderId="43" xfId="0" applyFont="1" applyFill="1" applyBorder="1" applyAlignment="1" applyProtection="1">
      <alignment vertical="center" wrapText="1"/>
      <protection/>
    </xf>
    <xf numFmtId="0" fontId="12" fillId="0" borderId="17" xfId="0" applyFont="1" applyFill="1" applyBorder="1" applyAlignment="1" applyProtection="1">
      <alignment vertical="center"/>
      <protection/>
    </xf>
    <xf numFmtId="0" fontId="11" fillId="0" borderId="30" xfId="0" applyFont="1" applyFill="1" applyBorder="1" applyAlignment="1" applyProtection="1">
      <alignment horizontal="left" vertical="center" wrapText="1" indent="1"/>
      <protection locked="0"/>
    </xf>
    <xf numFmtId="0" fontId="15" fillId="33" borderId="85" xfId="0" applyFont="1" applyFill="1" applyBorder="1" applyAlignment="1" applyProtection="1">
      <alignment horizontal="left"/>
      <protection/>
    </xf>
    <xf numFmtId="0" fontId="15" fillId="33" borderId="16" xfId="0" applyFont="1" applyFill="1" applyBorder="1" applyAlignment="1" applyProtection="1">
      <alignment horizontal="left"/>
      <protection/>
    </xf>
    <xf numFmtId="0" fontId="15" fillId="33" borderId="21" xfId="0" applyFont="1" applyFill="1" applyBorder="1" applyAlignment="1" applyProtection="1">
      <alignment horizontal="left"/>
      <protection/>
    </xf>
    <xf numFmtId="0" fontId="7" fillId="36" borderId="0" xfId="0" applyFont="1" applyFill="1" applyBorder="1" applyAlignment="1" applyProtection="1">
      <alignment horizontal="center"/>
      <protection/>
    </xf>
    <xf numFmtId="0" fontId="12" fillId="34" borderId="43"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protection/>
    </xf>
    <xf numFmtId="0" fontId="12" fillId="34" borderId="41" xfId="0" applyFont="1" applyFill="1" applyBorder="1" applyAlignment="1" applyProtection="1">
      <alignment horizontal="center" vertical="center"/>
      <protection/>
    </xf>
    <xf numFmtId="0" fontId="42" fillId="0" borderId="0" xfId="0" applyFont="1" applyBorder="1" applyAlignment="1">
      <alignment horizontal="center"/>
    </xf>
    <xf numFmtId="0" fontId="44" fillId="0" borderId="10" xfId="60" applyFont="1" applyFill="1" applyBorder="1" applyAlignment="1">
      <alignment horizontal="left" vertical="center" wrapText="1"/>
      <protection/>
    </xf>
    <xf numFmtId="0" fontId="44" fillId="0" borderId="29" xfId="60" applyFont="1" applyFill="1" applyBorder="1" applyAlignment="1">
      <alignment horizontal="left" vertical="center" wrapText="1"/>
      <protection/>
    </xf>
    <xf numFmtId="0" fontId="44" fillId="0" borderId="32" xfId="60" applyFont="1" applyFill="1" applyBorder="1" applyAlignment="1">
      <alignment horizontal="left" vertical="center" wrapText="1"/>
      <protection/>
    </xf>
    <xf numFmtId="0" fontId="62" fillId="0" borderId="0" xfId="0" applyFont="1" applyAlignment="1">
      <alignment horizontal="center" vertical="center" wrapText="1"/>
    </xf>
    <xf numFmtId="0" fontId="62" fillId="0" borderId="14" xfId="0" applyFont="1" applyBorder="1" applyAlignment="1">
      <alignment horizontal="center" wrapText="1"/>
    </xf>
    <xf numFmtId="0" fontId="44" fillId="39" borderId="60" xfId="60" applyFont="1" applyFill="1" applyBorder="1" applyAlignment="1">
      <alignment horizontal="left" vertical="center" wrapText="1"/>
      <protection/>
    </xf>
    <xf numFmtId="0" fontId="44" fillId="39" borderId="42" xfId="60" applyFont="1" applyFill="1" applyBorder="1" applyAlignment="1">
      <alignment horizontal="left" vertical="center" wrapText="1"/>
      <protection/>
    </xf>
    <xf numFmtId="0" fontId="45" fillId="39" borderId="10" xfId="60" applyFont="1" applyFill="1" applyBorder="1" applyAlignment="1">
      <alignment horizontal="center" vertical="center" wrapText="1"/>
      <protection/>
    </xf>
    <xf numFmtId="167" fontId="19" fillId="0" borderId="29" xfId="42" applyFont="1" applyBorder="1" applyAlignment="1">
      <alignment horizontal="left"/>
    </xf>
    <xf numFmtId="167" fontId="19" fillId="0" borderId="18" xfId="42" applyFont="1" applyBorder="1" applyAlignment="1">
      <alignment horizontal="left"/>
    </xf>
    <xf numFmtId="167" fontId="19" fillId="0" borderId="32" xfId="42" applyFont="1" applyBorder="1" applyAlignment="1">
      <alignment horizontal="left"/>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23" fillId="35" borderId="43" xfId="0" applyFont="1" applyFill="1" applyBorder="1" applyAlignment="1" applyProtection="1">
      <alignment horizontal="center" vertical="center" wrapText="1"/>
      <protection/>
    </xf>
    <xf numFmtId="0" fontId="23" fillId="35" borderId="41" xfId="0" applyFont="1" applyFill="1" applyBorder="1" applyAlignment="1" applyProtection="1">
      <alignment horizontal="center" vertical="center" wrapText="1"/>
      <protection/>
    </xf>
    <xf numFmtId="0" fontId="11" fillId="36" borderId="68"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69" xfId="0" applyFont="1" applyFill="1" applyBorder="1" applyAlignment="1" applyProtection="1">
      <alignment horizontal="left" vertical="center" wrapText="1" indent="1"/>
      <protection locked="0"/>
    </xf>
    <xf numFmtId="0" fontId="11" fillId="36" borderId="61"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10" fillId="33" borderId="25" xfId="0" applyFont="1" applyFill="1" applyBorder="1" applyAlignment="1" applyProtection="1">
      <alignment horizontal="left"/>
      <protection/>
    </xf>
    <xf numFmtId="0" fontId="12" fillId="35" borderId="47" xfId="0" applyFont="1" applyFill="1" applyBorder="1" applyAlignment="1" applyProtection="1">
      <alignment horizontal="left" indent="1"/>
      <protection/>
    </xf>
    <xf numFmtId="0" fontId="12" fillId="35" borderId="25" xfId="0" applyFont="1" applyFill="1" applyBorder="1" applyAlignment="1" applyProtection="1">
      <alignment horizontal="left" indent="1"/>
      <protection/>
    </xf>
    <xf numFmtId="0" fontId="12" fillId="35" borderId="88" xfId="0" applyFont="1" applyFill="1" applyBorder="1" applyAlignment="1" applyProtection="1">
      <alignment horizontal="left" indent="1"/>
      <protection/>
    </xf>
    <xf numFmtId="0" fontId="11" fillId="36" borderId="19" xfId="0" applyFont="1" applyFill="1" applyBorder="1" applyAlignment="1" applyProtection="1">
      <alignment horizontal="left" vertical="center" wrapText="1" indent="1"/>
      <protection locked="0"/>
    </xf>
    <xf numFmtId="0" fontId="11" fillId="36" borderId="69" xfId="0" applyFont="1" applyFill="1" applyBorder="1" applyAlignment="1" applyProtection="1">
      <alignment horizontal="left" vertical="center" wrapText="1" indent="1"/>
      <protection locked="0"/>
    </xf>
    <xf numFmtId="0" fontId="11" fillId="36" borderId="61"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11" fillId="35" borderId="71" xfId="0" applyFont="1" applyFill="1" applyBorder="1" applyAlignment="1" applyProtection="1">
      <alignment horizontal="left" indent="1"/>
      <protection/>
    </xf>
    <xf numFmtId="0" fontId="11" fillId="35" borderId="72" xfId="0" applyFont="1" applyFill="1" applyBorder="1" applyAlignment="1" applyProtection="1">
      <alignment horizontal="left" indent="1"/>
      <protection/>
    </xf>
    <xf numFmtId="0" fontId="11" fillId="0" borderId="27" xfId="0" applyFont="1" applyFill="1" applyBorder="1" applyAlignment="1" applyProtection="1">
      <alignment horizontal="left" vertical="center" wrapText="1" indent="1"/>
      <protection locked="0"/>
    </xf>
    <xf numFmtId="0" fontId="12" fillId="0" borderId="27" xfId="0" applyFont="1" applyFill="1" applyBorder="1" applyAlignment="1" applyProtection="1">
      <alignment horizontal="left" vertical="center" wrapText="1" indent="1"/>
      <protection locked="0"/>
    </xf>
    <xf numFmtId="0" fontId="11" fillId="0" borderId="38" xfId="0" applyFont="1" applyFill="1" applyBorder="1" applyAlignment="1" applyProtection="1">
      <alignment horizontal="left" vertical="center" wrapText="1" indent="1"/>
      <protection locked="0"/>
    </xf>
    <xf numFmtId="0" fontId="12" fillId="34" borderId="41" xfId="0" applyFont="1" applyFill="1" applyBorder="1" applyAlignment="1" applyProtection="1">
      <alignment horizontal="center" vertical="center" wrapText="1"/>
      <protection/>
    </xf>
    <xf numFmtId="0" fontId="11" fillId="0" borderId="27" xfId="0" applyFont="1" applyFill="1" applyBorder="1" applyAlignment="1" applyProtection="1">
      <alignment horizontal="left" vertical="center" wrapText="1" indent="1"/>
      <protection locked="0"/>
    </xf>
    <xf numFmtId="0" fontId="12" fillId="35" borderId="29" xfId="0" applyFont="1" applyFill="1" applyBorder="1" applyAlignment="1" applyProtection="1">
      <alignment horizontal="left" vertical="center" indent="1"/>
      <protection/>
    </xf>
    <xf numFmtId="0" fontId="12" fillId="35" borderId="18" xfId="0" applyFont="1" applyFill="1" applyBorder="1" applyAlignment="1" applyProtection="1">
      <alignment horizontal="left" vertical="center" indent="1"/>
      <protection/>
    </xf>
    <xf numFmtId="0" fontId="12" fillId="35" borderId="28" xfId="0" applyFont="1" applyFill="1" applyBorder="1" applyAlignment="1" applyProtection="1">
      <alignment horizontal="left" vertical="center" indent="1"/>
      <protection/>
    </xf>
    <xf numFmtId="0" fontId="11" fillId="35" borderId="87" xfId="0" applyFont="1" applyFill="1" applyBorder="1" applyAlignment="1" applyProtection="1">
      <alignment horizontal="left" vertical="center" wrapText="1" indent="1"/>
      <protection/>
    </xf>
    <xf numFmtId="0" fontId="11" fillId="35" borderId="16" xfId="0" applyFont="1" applyFill="1" applyBorder="1" applyAlignment="1" applyProtection="1">
      <alignment horizontal="left" vertical="center" wrapText="1" indent="1"/>
      <protection/>
    </xf>
    <xf numFmtId="0" fontId="11" fillId="35" borderId="21" xfId="0" applyFont="1" applyFill="1" applyBorder="1" applyAlignment="1" applyProtection="1">
      <alignment horizontal="left" vertical="center" wrapText="1" indent="1"/>
      <protection/>
    </xf>
    <xf numFmtId="0" fontId="11" fillId="35" borderId="40" xfId="0" applyFont="1" applyFill="1" applyBorder="1" applyAlignment="1" applyProtection="1">
      <alignment horizontal="left" vertical="center" indent="1"/>
      <protection/>
    </xf>
    <xf numFmtId="0" fontId="11" fillId="35" borderId="35"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0" fontId="10" fillId="33" borderId="16"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169" fontId="11" fillId="35" borderId="29" xfId="0" applyNumberFormat="1" applyFont="1" applyFill="1" applyBorder="1" applyAlignment="1" applyProtection="1">
      <alignment horizontal="left" vertical="center" indent="1"/>
      <protection/>
    </xf>
    <xf numFmtId="169" fontId="11" fillId="35" borderId="18" xfId="0" applyNumberFormat="1" applyFont="1" applyFill="1" applyBorder="1" applyAlignment="1" applyProtection="1">
      <alignment horizontal="left" vertical="center" indent="1"/>
      <protection/>
    </xf>
    <xf numFmtId="169" fontId="11" fillId="35" borderId="28" xfId="0" applyNumberFormat="1" applyFont="1" applyFill="1" applyBorder="1" applyAlignment="1" applyProtection="1">
      <alignment horizontal="left" vertical="center" indent="1"/>
      <protection/>
    </xf>
    <xf numFmtId="0" fontId="10" fillId="33" borderId="84"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10" fillId="33" borderId="81" xfId="0" applyFont="1" applyFill="1" applyBorder="1" applyAlignment="1" applyProtection="1">
      <alignment horizontal="left" vertical="center"/>
      <protection/>
    </xf>
    <xf numFmtId="0" fontId="10" fillId="33" borderId="71" xfId="0" applyFont="1" applyFill="1" applyBorder="1" applyAlignment="1" applyProtection="1">
      <alignment horizontal="left" vertical="center"/>
      <protection/>
    </xf>
    <xf numFmtId="0" fontId="10" fillId="33" borderId="79" xfId="0" applyFont="1" applyFill="1" applyBorder="1" applyAlignment="1" applyProtection="1">
      <alignment horizontal="left" vertical="center"/>
      <protection/>
    </xf>
    <xf numFmtId="0" fontId="10" fillId="33" borderId="34"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0" fillId="33" borderId="37" xfId="0" applyFont="1" applyFill="1" applyBorder="1" applyAlignment="1" applyProtection="1">
      <alignment horizontal="left" vertical="center"/>
      <protection/>
    </xf>
    <xf numFmtId="0" fontId="16" fillId="36" borderId="0" xfId="0" applyFont="1" applyFill="1" applyBorder="1" applyAlignment="1" applyProtection="1">
      <alignment horizontal="left" wrapText="1"/>
      <protection/>
    </xf>
    <xf numFmtId="0" fontId="11" fillId="36" borderId="14" xfId="0" applyFont="1" applyFill="1" applyBorder="1" applyAlignment="1" applyProtection="1">
      <alignment horizontal="left"/>
      <protection locked="0"/>
    </xf>
    <xf numFmtId="0" fontId="11" fillId="36" borderId="14" xfId="0" applyFont="1" applyFill="1" applyBorder="1" applyAlignment="1" applyProtection="1">
      <alignment horizontal="left"/>
      <protection/>
    </xf>
    <xf numFmtId="0" fontId="11" fillId="36" borderId="14" xfId="0" applyFont="1" applyFill="1" applyBorder="1" applyAlignment="1" applyProtection="1">
      <alignment horizontal="left" vertical="center"/>
      <protection/>
    </xf>
    <xf numFmtId="0" fontId="11" fillId="36" borderId="0" xfId="0" applyFont="1" applyFill="1" applyBorder="1" applyAlignment="1" applyProtection="1">
      <alignment horizontal="left" wrapText="1" indent="1"/>
      <protection locked="0"/>
    </xf>
    <xf numFmtId="0" fontId="11" fillId="36" borderId="14" xfId="0" applyFont="1" applyFill="1" applyBorder="1" applyAlignment="1" applyProtection="1">
      <alignment horizontal="left" wrapText="1" indent="1"/>
      <protection locked="0"/>
    </xf>
    <xf numFmtId="0" fontId="11" fillId="36" borderId="0" xfId="0" applyFont="1" applyFill="1" applyAlignment="1" applyProtection="1">
      <alignment horizontal="left" wrapText="1" indent="1"/>
      <protection/>
    </xf>
    <xf numFmtId="0" fontId="12" fillId="36" borderId="19"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4" fillId="36" borderId="68" xfId="0" applyFont="1" applyFill="1" applyBorder="1" applyAlignment="1" applyProtection="1">
      <alignment horizontal="left" vertical="center" wrapText="1" indent="1"/>
      <protection locked="0"/>
    </xf>
    <xf numFmtId="0" fontId="4" fillId="36" borderId="19" xfId="0" applyFont="1" applyFill="1" applyBorder="1" applyAlignment="1" applyProtection="1">
      <alignment horizontal="left" vertical="center" indent="1"/>
      <protection locked="0"/>
    </xf>
    <xf numFmtId="0" fontId="4" fillId="36" borderId="69" xfId="0" applyFont="1" applyFill="1" applyBorder="1" applyAlignment="1" applyProtection="1">
      <alignment horizontal="left" vertical="center" indent="1"/>
      <protection locked="0"/>
    </xf>
    <xf numFmtId="0" fontId="4" fillId="36" borderId="61" xfId="0" applyFont="1" applyFill="1" applyBorder="1" applyAlignment="1" applyProtection="1">
      <alignment horizontal="left" vertical="center" indent="1"/>
      <protection locked="0"/>
    </xf>
    <xf numFmtId="0" fontId="4" fillId="36" borderId="0" xfId="0" applyFont="1" applyFill="1" applyBorder="1" applyAlignment="1" applyProtection="1">
      <alignment horizontal="left" vertical="center" indent="1"/>
      <protection locked="0"/>
    </xf>
    <xf numFmtId="0" fontId="4" fillId="36" borderId="36" xfId="0" applyFont="1" applyFill="1" applyBorder="1" applyAlignment="1" applyProtection="1">
      <alignment horizontal="left" vertical="center" indent="1"/>
      <protection locked="0"/>
    </xf>
    <xf numFmtId="0" fontId="4" fillId="36" borderId="45" xfId="0" applyFont="1" applyFill="1" applyBorder="1" applyAlignment="1" applyProtection="1">
      <alignment horizontal="left" vertical="center" indent="1"/>
      <protection locked="0"/>
    </xf>
    <xf numFmtId="0" fontId="4" fillId="36" borderId="14" xfId="0" applyFont="1" applyFill="1" applyBorder="1" applyAlignment="1" applyProtection="1">
      <alignment horizontal="left" vertical="center" indent="1"/>
      <protection locked="0"/>
    </xf>
    <xf numFmtId="0" fontId="4" fillId="36" borderId="44" xfId="0" applyFont="1" applyFill="1" applyBorder="1" applyAlignment="1" applyProtection="1">
      <alignment horizontal="left" vertical="center" indent="1"/>
      <protection locked="0"/>
    </xf>
    <xf numFmtId="0" fontId="0" fillId="0" borderId="0" xfId="0" applyAlignment="1">
      <alignment horizontal="center"/>
    </xf>
    <xf numFmtId="0" fontId="25" fillId="0" borderId="0" xfId="0" applyFont="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Expenditure statement for DR6PU5-for LFA (version II)"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_Cashflow Satement - 6PUDR" xfId="61"/>
    <cellStyle name="Note" xfId="62"/>
    <cellStyle name="Output" xfId="63"/>
    <cellStyle name="Percent" xfId="64"/>
    <cellStyle name="Title" xfId="65"/>
    <cellStyle name="Total" xfId="66"/>
    <cellStyle name="Warning Text" xfId="67"/>
  </cellStyles>
  <dxfs count="32">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1333500</xdr:colOff>
      <xdr:row>18</xdr:row>
      <xdr:rowOff>0</xdr:rowOff>
    </xdr:to>
    <xdr:sp>
      <xdr:nvSpPr>
        <xdr:cNvPr id="1" name="PowerPlusWaterMarkObject3"/>
        <xdr:cNvSpPr>
          <a:spLocks/>
        </xdr:cNvSpPr>
      </xdr:nvSpPr>
      <xdr:spPr>
        <a:xfrm rot="18900000">
          <a:off x="5572125" y="4019550"/>
          <a:ext cx="6810375"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66675</xdr:rowOff>
    </xdr:from>
    <xdr:to>
      <xdr:col>2</xdr:col>
      <xdr:colOff>1219200</xdr:colOff>
      <xdr:row>2</xdr:row>
      <xdr:rowOff>19050</xdr:rowOff>
    </xdr:to>
    <xdr:pic>
      <xdr:nvPicPr>
        <xdr:cNvPr id="1" name="Picture 1" descr="C:\Documents and Settings\User\Desktop\GFATM\LFA signature.jpg"/>
        <xdr:cNvPicPr preferRelativeResize="1">
          <a:picLocks noChangeAspect="1"/>
        </xdr:cNvPicPr>
      </xdr:nvPicPr>
      <xdr:blipFill>
        <a:blip r:embed="rId1"/>
        <a:srcRect l="44825" t="13894" r="33332" b="70750"/>
        <a:stretch>
          <a:fillRect/>
        </a:stretch>
      </xdr:blipFill>
      <xdr:spPr>
        <a:xfrm>
          <a:off x="2647950" y="66675"/>
          <a:ext cx="2095500" cy="876300"/>
        </a:xfrm>
        <a:prstGeom prst="rect">
          <a:avLst/>
        </a:prstGeom>
        <a:no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zoomScalePageLayoutView="0" workbookViewId="0" topLeftCell="A1">
      <selection activeCell="A1" sqref="A1"/>
    </sheetView>
  </sheetViews>
  <sheetFormatPr defaultColWidth="9.140625" defaultRowHeight="12.75"/>
  <cols>
    <col min="1" max="1" width="152.140625" style="213" customWidth="1"/>
    <col min="2" max="16384" width="9.140625" style="150" customWidth="1"/>
  </cols>
  <sheetData>
    <row r="1" ht="23.25">
      <c r="A1" s="202" t="s">
        <v>337</v>
      </c>
    </row>
    <row r="2" ht="15">
      <c r="A2" s="203"/>
    </row>
    <row r="3" ht="23.25" customHeight="1">
      <c r="A3" s="204" t="s">
        <v>336</v>
      </c>
    </row>
    <row r="4" ht="35.25" customHeight="1">
      <c r="A4" s="205" t="s">
        <v>338</v>
      </c>
    </row>
    <row r="5" ht="23.25" customHeight="1">
      <c r="A5" s="206" t="s">
        <v>35</v>
      </c>
    </row>
    <row r="6" ht="29.25" customHeight="1">
      <c r="A6" s="207" t="s">
        <v>36</v>
      </c>
    </row>
    <row r="7" ht="24.75" customHeight="1">
      <c r="A7" s="207" t="s">
        <v>37</v>
      </c>
    </row>
    <row r="8" ht="21" customHeight="1">
      <c r="A8" s="208" t="s">
        <v>38</v>
      </c>
    </row>
    <row r="9" ht="21" customHeight="1">
      <c r="A9" s="209" t="s">
        <v>39</v>
      </c>
    </row>
    <row r="10" ht="93.75" customHeight="1">
      <c r="A10" s="210" t="s">
        <v>197</v>
      </c>
    </row>
    <row r="11" ht="15">
      <c r="A11" s="211"/>
    </row>
    <row r="12" ht="27.75" customHeight="1">
      <c r="A12" s="205" t="s">
        <v>339</v>
      </c>
    </row>
    <row r="13" ht="70.5" customHeight="1">
      <c r="A13" s="206" t="s">
        <v>67</v>
      </c>
    </row>
    <row r="14" ht="15.75">
      <c r="A14" s="212"/>
    </row>
    <row r="15" ht="15.75">
      <c r="A15" s="212"/>
    </row>
    <row r="16" ht="36">
      <c r="A16" s="334" t="s">
        <v>203</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72" zoomScaleNormal="72" zoomScaleSheetLayoutView="50" zoomScalePageLayoutView="0" workbookViewId="0" topLeftCell="G41">
      <selection activeCell="K11" sqref="K11:N11"/>
    </sheetView>
  </sheetViews>
  <sheetFormatPr defaultColWidth="0" defaultRowHeight="12.75"/>
  <cols>
    <col min="1" max="1" width="13.00390625" style="297" customWidth="1"/>
    <col min="2" max="2" width="34.8515625" style="297" customWidth="1"/>
    <col min="3" max="3" width="21.14062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0" width="9.140625" style="297" customWidth="1"/>
    <col min="251" max="251" width="9.140625" style="297" hidden="1" customWidth="1"/>
    <col min="252" max="16384" width="9.140625" style="29" hidden="1" customWidth="1"/>
  </cols>
  <sheetData>
    <row r="1" spans="1:251" s="17" customFormat="1" ht="25.5" customHeight="1">
      <c r="A1" s="824" t="s">
        <v>80</v>
      </c>
      <c r="B1" s="824"/>
      <c r="C1" s="824"/>
      <c r="D1" s="824"/>
      <c r="E1" s="824"/>
      <c r="F1" s="824"/>
      <c r="G1" s="824"/>
      <c r="H1" s="824"/>
      <c r="I1" s="824"/>
      <c r="J1" s="824"/>
      <c r="K1" s="824"/>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row>
    <row r="2" spans="1:252" s="297" customFormat="1" ht="27" customHeight="1" thickBot="1">
      <c r="A2" s="292" t="s">
        <v>195</v>
      </c>
      <c r="B2" s="150"/>
      <c r="C2" s="150"/>
      <c r="D2" s="150"/>
      <c r="E2" s="150"/>
      <c r="F2" s="150"/>
      <c r="G2" s="150"/>
      <c r="H2" s="150"/>
      <c r="I2" s="150"/>
      <c r="J2" s="150"/>
      <c r="K2" s="150"/>
      <c r="L2" s="150"/>
      <c r="M2" s="150"/>
      <c r="N2" s="15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1" s="19" customFormat="1" ht="15" customHeight="1" thickBot="1">
      <c r="A3" s="630" t="s">
        <v>342</v>
      </c>
      <c r="B3" s="631"/>
      <c r="C3" s="672" t="str">
        <f>IF('LFA_Section 1A (1)'!C7="","",'LFA_Section 1A (1)'!C7)</f>
        <v>BTN-607-G03-H</v>
      </c>
      <c r="D3" s="673"/>
      <c r="E3" s="673"/>
      <c r="F3" s="674"/>
      <c r="G3" s="164"/>
      <c r="H3" s="164"/>
      <c r="I3" s="164"/>
      <c r="J3" s="164"/>
      <c r="K3" s="164"/>
      <c r="L3" s="164"/>
      <c r="M3" s="164"/>
      <c r="N3" s="164"/>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row>
    <row r="4" spans="1:251" s="19" customFormat="1" ht="15" customHeight="1">
      <c r="A4" s="120" t="s">
        <v>69</v>
      </c>
      <c r="B4" s="20"/>
      <c r="C4" s="137" t="s">
        <v>76</v>
      </c>
      <c r="D4" s="128" t="str">
        <f>IF('LFA_Section 1A (1)'!D12="Select","",'LFA_Section 1A (1)'!D12)</f>
        <v>Quarter</v>
      </c>
      <c r="E4" s="21" t="s">
        <v>77</v>
      </c>
      <c r="F4" s="129">
        <f>IF('LFA_Section 1A (1)'!F12="Select","",'LFA_Section 1A (1)'!F12)</f>
        <v>11</v>
      </c>
      <c r="G4" s="164"/>
      <c r="H4" s="164"/>
      <c r="I4" s="164"/>
      <c r="J4" s="164"/>
      <c r="K4" s="164"/>
      <c r="L4" s="164"/>
      <c r="M4" s="164"/>
      <c r="N4" s="164"/>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row>
    <row r="5" spans="1:251" s="19" customFormat="1" ht="15" customHeight="1">
      <c r="A5" s="138" t="s">
        <v>70</v>
      </c>
      <c r="B5" s="114"/>
      <c r="C5" s="139" t="s">
        <v>345</v>
      </c>
      <c r="D5" s="126">
        <f>IF('LFA_Section 1A (1)'!D13="","",'LFA_Section 1A (1)'!D13)</f>
        <v>40391</v>
      </c>
      <c r="E5" s="21" t="s">
        <v>375</v>
      </c>
      <c r="F5" s="127">
        <f>IF('LFA_Section 1A (1)'!F13="","",'LFA_Section 1A (1)'!F13)</f>
        <v>40482</v>
      </c>
      <c r="G5" s="164"/>
      <c r="H5" s="164"/>
      <c r="I5" s="164"/>
      <c r="J5" s="164"/>
      <c r="K5" s="164"/>
      <c r="L5" s="164"/>
      <c r="M5" s="164"/>
      <c r="N5" s="164"/>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row>
    <row r="6" spans="1:251" s="19" customFormat="1" ht="15" customHeight="1" thickBot="1">
      <c r="A6" s="140" t="s">
        <v>71</v>
      </c>
      <c r="B6" s="115"/>
      <c r="C6" s="675">
        <f>IF('LFA_Section 1A (1)'!C14="Select","",'LFA_Section 1A (1)'!C14)</f>
        <v>11</v>
      </c>
      <c r="D6" s="676"/>
      <c r="E6" s="676"/>
      <c r="F6" s="677"/>
      <c r="G6" s="164"/>
      <c r="H6" s="164"/>
      <c r="I6" s="164"/>
      <c r="J6" s="164"/>
      <c r="K6" s="164"/>
      <c r="L6" s="164"/>
      <c r="M6" s="164"/>
      <c r="N6" s="164"/>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row>
    <row r="7" spans="1:251" s="155" customFormat="1" ht="22.5" customHeight="1" thickBot="1">
      <c r="A7" s="876"/>
      <c r="B7" s="876"/>
      <c r="C7" s="876"/>
      <c r="D7" s="876"/>
      <c r="E7" s="876"/>
      <c r="F7" s="876"/>
      <c r="G7" s="876"/>
      <c r="H7" s="876"/>
      <c r="I7" s="876"/>
      <c r="J7" s="876"/>
      <c r="K7" s="876"/>
      <c r="L7" s="876"/>
      <c r="M7" s="158"/>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0"/>
      <c r="EM7" s="320"/>
      <c r="EN7" s="320"/>
      <c r="EO7" s="320"/>
      <c r="EP7" s="320"/>
      <c r="EQ7" s="320"/>
      <c r="ER7" s="320"/>
      <c r="ES7" s="320"/>
      <c r="ET7" s="320"/>
      <c r="EU7" s="320"/>
      <c r="EV7" s="320"/>
      <c r="EW7" s="320"/>
      <c r="EX7" s="320"/>
      <c r="EY7" s="320"/>
      <c r="EZ7" s="320"/>
      <c r="FA7" s="320"/>
      <c r="FB7" s="320"/>
      <c r="FC7" s="320"/>
      <c r="FD7" s="320"/>
      <c r="FE7" s="320"/>
      <c r="FF7" s="320"/>
      <c r="FG7" s="320"/>
      <c r="FH7" s="320"/>
      <c r="FI7" s="320"/>
      <c r="FJ7" s="320"/>
      <c r="FK7" s="320"/>
      <c r="FL7" s="320"/>
      <c r="FM7" s="320"/>
      <c r="FN7" s="320"/>
      <c r="FO7" s="320"/>
      <c r="FP7" s="320"/>
      <c r="FQ7" s="320"/>
      <c r="FR7" s="320"/>
      <c r="FS7" s="320"/>
      <c r="FT7" s="320"/>
      <c r="FU7" s="320"/>
      <c r="FV7" s="320"/>
      <c r="FW7" s="320"/>
      <c r="FX7" s="320"/>
      <c r="FY7" s="320"/>
      <c r="FZ7" s="320"/>
      <c r="GA7" s="320"/>
      <c r="GB7" s="320"/>
      <c r="GC7" s="320"/>
      <c r="GD7" s="320"/>
      <c r="GE7" s="320"/>
      <c r="GF7" s="320"/>
      <c r="GG7" s="320"/>
      <c r="GH7" s="320"/>
      <c r="GI7" s="320"/>
      <c r="GJ7" s="320"/>
      <c r="GK7" s="320"/>
      <c r="GL7" s="320"/>
      <c r="GM7" s="320"/>
      <c r="GN7" s="320"/>
      <c r="GO7" s="320"/>
      <c r="GP7" s="320"/>
      <c r="GQ7" s="320"/>
      <c r="GR7" s="320"/>
      <c r="GS7" s="320"/>
      <c r="GT7" s="320"/>
      <c r="GU7" s="320"/>
      <c r="GV7" s="320"/>
      <c r="GW7" s="320"/>
      <c r="GX7" s="320"/>
      <c r="GY7" s="320"/>
      <c r="GZ7" s="320"/>
      <c r="HA7" s="320"/>
      <c r="HB7" s="320"/>
      <c r="HC7" s="320"/>
      <c r="HD7" s="320"/>
      <c r="HE7" s="320"/>
      <c r="HF7" s="320"/>
      <c r="HG7" s="320"/>
      <c r="HH7" s="320"/>
      <c r="HI7" s="320"/>
      <c r="HJ7" s="320"/>
      <c r="HK7" s="320"/>
      <c r="HL7" s="320"/>
      <c r="HM7" s="320"/>
      <c r="HN7" s="320"/>
      <c r="HO7" s="320"/>
      <c r="HP7" s="320"/>
      <c r="HQ7" s="320"/>
      <c r="HR7" s="320"/>
      <c r="HS7" s="320"/>
      <c r="HT7" s="320"/>
      <c r="HU7" s="320"/>
      <c r="HV7" s="320"/>
      <c r="HW7" s="320"/>
      <c r="HX7" s="320"/>
      <c r="HY7" s="320"/>
      <c r="HZ7" s="320"/>
      <c r="IA7" s="320"/>
      <c r="IB7" s="320"/>
      <c r="IC7" s="320"/>
      <c r="ID7" s="320"/>
      <c r="IE7" s="320"/>
      <c r="IF7" s="320"/>
      <c r="IG7" s="320"/>
      <c r="IH7" s="320"/>
      <c r="II7" s="320"/>
      <c r="IJ7" s="320"/>
      <c r="IK7" s="320"/>
      <c r="IL7" s="320"/>
      <c r="IM7" s="320"/>
      <c r="IN7" s="320"/>
      <c r="IO7" s="320"/>
      <c r="IP7" s="320"/>
      <c r="IQ7" s="320"/>
    </row>
    <row r="8" spans="1:251" s="30" customFormat="1" ht="20.25" customHeight="1" thickBot="1">
      <c r="A8" s="877" t="s">
        <v>78</v>
      </c>
      <c r="B8" s="878"/>
      <c r="C8" s="878"/>
      <c r="D8" s="878"/>
      <c r="E8" s="878"/>
      <c r="F8" s="878"/>
      <c r="G8" s="878"/>
      <c r="H8" s="878"/>
      <c r="I8" s="878"/>
      <c r="J8" s="878"/>
      <c r="K8" s="878"/>
      <c r="L8" s="878"/>
      <c r="M8" s="878"/>
      <c r="N8" s="879"/>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c r="ED8" s="300"/>
      <c r="EE8" s="300"/>
      <c r="EF8" s="300"/>
      <c r="EG8" s="300"/>
      <c r="EH8" s="300"/>
      <c r="EI8" s="300"/>
      <c r="EJ8" s="300"/>
      <c r="EK8" s="300"/>
      <c r="EL8" s="300"/>
      <c r="EM8" s="300"/>
      <c r="EN8" s="300"/>
      <c r="EO8" s="300"/>
      <c r="EP8" s="300"/>
      <c r="EQ8" s="300"/>
      <c r="ER8" s="300"/>
      <c r="ES8" s="300"/>
      <c r="ET8" s="300"/>
      <c r="EU8" s="300"/>
      <c r="EV8" s="300"/>
      <c r="EW8" s="300"/>
      <c r="EX8" s="300"/>
      <c r="EY8" s="300"/>
      <c r="EZ8" s="300"/>
      <c r="FA8" s="300"/>
      <c r="FB8" s="300"/>
      <c r="FC8" s="300"/>
      <c r="FD8" s="300"/>
      <c r="FE8" s="300"/>
      <c r="FF8" s="300"/>
      <c r="FG8" s="300"/>
      <c r="FH8" s="300"/>
      <c r="FI8" s="300"/>
      <c r="FJ8" s="300"/>
      <c r="FK8" s="300"/>
      <c r="FL8" s="300"/>
      <c r="FM8" s="300"/>
      <c r="FN8" s="300"/>
      <c r="FO8" s="300"/>
      <c r="FP8" s="300"/>
      <c r="FQ8" s="300"/>
      <c r="FR8" s="300"/>
      <c r="FS8" s="300"/>
      <c r="FT8" s="300"/>
      <c r="FU8" s="300"/>
      <c r="FV8" s="300"/>
      <c r="FW8" s="300"/>
      <c r="FX8" s="300"/>
      <c r="FY8" s="300"/>
      <c r="FZ8" s="300"/>
      <c r="GA8" s="300"/>
      <c r="GB8" s="300"/>
      <c r="GC8" s="300"/>
      <c r="GD8" s="300"/>
      <c r="GE8" s="300"/>
      <c r="GF8" s="300"/>
      <c r="GG8" s="300"/>
      <c r="GH8" s="300"/>
      <c r="GI8" s="300"/>
      <c r="GJ8" s="300"/>
      <c r="GK8" s="300"/>
      <c r="GL8" s="300"/>
      <c r="GM8" s="300"/>
      <c r="GN8" s="300"/>
      <c r="GO8" s="300"/>
      <c r="GP8" s="300"/>
      <c r="GQ8" s="300"/>
      <c r="GR8" s="300"/>
      <c r="GS8" s="300"/>
      <c r="GT8" s="300"/>
      <c r="GU8" s="300"/>
      <c r="GV8" s="300"/>
      <c r="GW8" s="300"/>
      <c r="GX8" s="300"/>
      <c r="GY8" s="300"/>
      <c r="GZ8" s="300"/>
      <c r="HA8" s="300"/>
      <c r="HB8" s="300"/>
      <c r="HC8" s="300"/>
      <c r="HD8" s="300"/>
      <c r="HE8" s="300"/>
      <c r="HF8" s="300"/>
      <c r="HG8" s="300"/>
      <c r="HH8" s="300"/>
      <c r="HI8" s="300"/>
      <c r="HJ8" s="300"/>
      <c r="HK8" s="300"/>
      <c r="HL8" s="300"/>
      <c r="HM8" s="300"/>
      <c r="HN8" s="300"/>
      <c r="HO8" s="300"/>
      <c r="HP8" s="300"/>
      <c r="HQ8" s="300"/>
      <c r="HR8" s="300"/>
      <c r="HS8" s="300"/>
      <c r="HT8" s="300"/>
      <c r="HU8" s="300"/>
      <c r="HV8" s="300"/>
      <c r="HW8" s="300"/>
      <c r="HX8" s="300"/>
      <c r="HY8" s="300"/>
      <c r="HZ8" s="300"/>
      <c r="IA8" s="300"/>
      <c r="IB8" s="300"/>
      <c r="IC8" s="300"/>
      <c r="ID8" s="300"/>
      <c r="IE8" s="300"/>
      <c r="IF8" s="300"/>
      <c r="IG8" s="300"/>
      <c r="IH8" s="300"/>
      <c r="II8" s="300"/>
      <c r="IJ8" s="300"/>
      <c r="IK8" s="300"/>
      <c r="IL8" s="300"/>
      <c r="IM8" s="300"/>
      <c r="IN8" s="300"/>
      <c r="IO8" s="300"/>
      <c r="IP8" s="300"/>
      <c r="IQ8" s="300"/>
    </row>
    <row r="9" spans="1:14" ht="31.5" customHeight="1">
      <c r="A9" s="587" t="s">
        <v>89</v>
      </c>
      <c r="B9" s="668" t="s">
        <v>349</v>
      </c>
      <c r="C9" s="637" t="s">
        <v>354</v>
      </c>
      <c r="D9" s="638"/>
      <c r="E9" s="638"/>
      <c r="F9" s="638"/>
      <c r="G9" s="817" t="s">
        <v>155</v>
      </c>
      <c r="H9" s="817" t="s">
        <v>156</v>
      </c>
      <c r="I9" s="817" t="s">
        <v>94</v>
      </c>
      <c r="J9" s="817" t="s">
        <v>95</v>
      </c>
      <c r="K9" s="840" t="s">
        <v>93</v>
      </c>
      <c r="L9" s="841"/>
      <c r="M9" s="841"/>
      <c r="N9" s="842"/>
    </row>
    <row r="10" spans="1:14" ht="37.5" customHeight="1">
      <c r="A10" s="588"/>
      <c r="B10" s="669"/>
      <c r="C10" s="640"/>
      <c r="D10" s="641"/>
      <c r="E10" s="641"/>
      <c r="F10" s="641"/>
      <c r="G10" s="651"/>
      <c r="H10" s="651"/>
      <c r="I10" s="651"/>
      <c r="J10" s="651"/>
      <c r="K10" s="843"/>
      <c r="L10" s="844"/>
      <c r="M10" s="844"/>
      <c r="N10" s="845"/>
    </row>
    <row r="11" spans="1:256" ht="223.5" customHeight="1">
      <c r="A11" s="253">
        <f>IF('PR_Section 1A (2)'!A11="Select","",'PR_Section 1A (2)'!A11)</f>
        <v>1</v>
      </c>
      <c r="B11" s="254" t="str">
        <f>IF('PR_Section 1A (2)'!B11="","",'PR_Section 1A (2)'!B11)</f>
        <v>Prevention: BCC - community outreach</v>
      </c>
      <c r="C11" s="679" t="s">
        <v>243</v>
      </c>
      <c r="D11" s="880"/>
      <c r="E11" s="880"/>
      <c r="F11" s="880"/>
      <c r="G11" s="240">
        <f>IF('PR_Section 1A (2)'!K11="","",'PR_Section 1A (2)'!K11)</f>
        <v>44000</v>
      </c>
      <c r="H11" s="362">
        <f>IF('PR_Section 1A (2)'!L11="","",'PR_Section 1A (2)'!L11)</f>
        <v>24106</v>
      </c>
      <c r="I11" s="229" t="s">
        <v>43</v>
      </c>
      <c r="J11" s="229" t="s">
        <v>41</v>
      </c>
      <c r="K11" s="861" t="s">
        <v>66</v>
      </c>
      <c r="L11" s="874"/>
      <c r="M11" s="874"/>
      <c r="N11" s="875"/>
      <c r="IR11" s="29">
        <f>IF('PR_Section 1A (2)'!A11="Select","",'PR_Section 1A (2)'!A11)</f>
        <v>1</v>
      </c>
      <c r="IS11" s="29" t="str">
        <f>IF('PR_Section 1A (2)'!B11="","",'PR_Section 1A (2)'!B11)</f>
        <v>Prevention: BCC - community outreach</v>
      </c>
      <c r="IT11" s="29">
        <f>IF('PR_Section 1A (2)'!D12="","",'PR_Section 1A (2)'!D12)</f>
      </c>
      <c r="IU11" s="29">
        <f>IF('PR_Section 1A (2)'!K11="","",'PR_Section 1A (2)'!K11)</f>
        <v>44000</v>
      </c>
      <c r="IV11" s="29">
        <f>IF('PR_Section 1A (2)'!L11="","",'PR_Section 1A (2)'!L11)</f>
        <v>24106</v>
      </c>
    </row>
    <row r="12" spans="1:256" ht="96.75" customHeight="1">
      <c r="A12" s="253">
        <f>IF('PR_Section 1A (2)'!A12="Select","",'PR_Section 1A (2)'!A12)</f>
        <v>1</v>
      </c>
      <c r="B12" s="255" t="str">
        <f>IF('PR_Section 1A (2)'!B12="","",'PR_Section 1A (2)'!B12)</f>
        <v>Prevention: BCC - community outreach</v>
      </c>
      <c r="C12" s="858" t="str">
        <f>IF('PR_Section 1A (2)'!C12="","",'PR_Section 1A (2)'!C12)</f>
        <v>Number of teachers trained on life skill based HIV/AIDS education</v>
      </c>
      <c r="D12" s="859" t="e">
        <f>IF('PR_Section 1A (1)'!#REF!="Select","",'PR_Section 1A (1)'!#REF!)</f>
        <v>#REF!</v>
      </c>
      <c r="E12" s="859" t="e">
        <f>IF('PR_Section 1A (1)'!#REF!="Select","",'PR_Section 1A (1)'!#REF!)</f>
        <v>#REF!</v>
      </c>
      <c r="F12" s="860" t="e">
        <f>IF('PR_Section 1A (1)'!#REF!="Select","",'PR_Section 1A (1)'!#REF!)</f>
        <v>#REF!</v>
      </c>
      <c r="G12" s="240">
        <f>IF('PR_Section 1A (2)'!K12="","",'PR_Section 1A (2)'!K12)</f>
        <v>589</v>
      </c>
      <c r="H12" s="362">
        <f>IF('PR_Section 1A (2)'!L12="","",'PR_Section 1A (2)'!L12)</f>
        <v>269</v>
      </c>
      <c r="I12" s="229" t="s">
        <v>40</v>
      </c>
      <c r="J12" s="229" t="s">
        <v>41</v>
      </c>
      <c r="K12" s="873" t="s">
        <v>57</v>
      </c>
      <c r="L12" s="862"/>
      <c r="M12" s="862"/>
      <c r="N12" s="863"/>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589</v>
      </c>
      <c r="IV12" s="29">
        <f>IF('PR_Section 1A (2)'!L12="","",'PR_Section 1A (2)'!L12)</f>
        <v>269</v>
      </c>
    </row>
    <row r="13" spans="1:256" ht="144" customHeight="1">
      <c r="A13" s="238">
        <f>IF('PR_Section 1A (2)'!A13="Select","",'PR_Section 1A (2)'!A13)</f>
        <v>1</v>
      </c>
      <c r="B13" s="254" t="str">
        <f>IF('PR_Section 1A (2)'!B13="","",'PR_Section 1A (2)'!B13)</f>
        <v>Prevention: BCC - community outreach</v>
      </c>
      <c r="C13" s="858" t="str">
        <f>IF('PR_Section 1A (2)'!C13="","",'PR_Section 1A (2)'!C13)</f>
        <v>% of young people 15-24 in school who both correctly identify ways of preventing sexual transmission of HIV and who reject the major misconceptions about HIV transmission (UNGASS)</v>
      </c>
      <c r="D13" s="859" t="e">
        <f>IF('PR_Section 1A (1)'!#REF!="Select","",'PR_Section 1A (1)'!#REF!)</f>
        <v>#REF!</v>
      </c>
      <c r="E13" s="859" t="e">
        <f>IF('PR_Section 1A (1)'!#REF!="Select","",'PR_Section 1A (1)'!#REF!)</f>
        <v>#REF!</v>
      </c>
      <c r="F13" s="860" t="e">
        <f>IF('PR_Section 1A (1)'!#REF!="Select","",'PR_Section 1A (1)'!#REF!)</f>
        <v>#REF!</v>
      </c>
      <c r="G13" s="240" t="str">
        <f>IF('PR_Section 1A (2)'!K13="","",'PR_Section 1A (2)'!K13)</f>
        <v>n/a</v>
      </c>
      <c r="H13" s="362">
        <f>IF('PR_Section 1A (2)'!L13="","",'PR_Section 1A (2)'!L13)</f>
        <v>45</v>
      </c>
      <c r="I13" s="229" t="s">
        <v>40</v>
      </c>
      <c r="J13" s="229" t="s">
        <v>41</v>
      </c>
      <c r="K13" s="861" t="s">
        <v>58</v>
      </c>
      <c r="L13" s="862"/>
      <c r="M13" s="862"/>
      <c r="N13" s="863"/>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n/a</v>
      </c>
      <c r="IV13" s="29">
        <f>IF('PR_Section 1A (2)'!L13="","",'PR_Section 1A (2)'!L13)</f>
        <v>45</v>
      </c>
    </row>
    <row r="14" spans="1:256" ht="175.5" customHeight="1">
      <c r="A14" s="238">
        <f>IF('PR_Section 1A (2)'!A14="Select","",'PR_Section 1A (2)'!A14)</f>
        <v>1</v>
      </c>
      <c r="B14" s="254" t="str">
        <f>IF('PR_Section 1A (2)'!B14="","",'PR_Section 1A (2)'!B14)</f>
        <v>Prevention: BCC - community outreach</v>
      </c>
      <c r="C14" s="858" t="str">
        <f>IF('PR_Section 1A (2)'!C14="","",'PR_Section 1A (2)'!C14)</f>
        <v>People reached by HIV/AIDS education in out-of-school settings  </v>
      </c>
      <c r="D14" s="859" t="e">
        <f>IF('PR_Section 1A (1)'!#REF!="Select","",'PR_Section 1A (1)'!#REF!)</f>
        <v>#REF!</v>
      </c>
      <c r="E14" s="859" t="e">
        <f>IF('PR_Section 1A (1)'!#REF!="Select","",'PR_Section 1A (1)'!#REF!)</f>
        <v>#REF!</v>
      </c>
      <c r="F14" s="860" t="e">
        <f>IF('PR_Section 1A (1)'!#REF!="Select","",'PR_Section 1A (1)'!#REF!)</f>
        <v>#REF!</v>
      </c>
      <c r="G14" s="240">
        <f>IF('PR_Section 1A (2)'!K14="","",'PR_Section 1A (2)'!K14)</f>
        <v>21350</v>
      </c>
      <c r="H14" s="362">
        <f>IF('PR_Section 1A (2)'!L14="","",'PR_Section 1A (2)'!L14)</f>
        <v>19722</v>
      </c>
      <c r="I14" s="229" t="s">
        <v>40</v>
      </c>
      <c r="J14" s="229" t="s">
        <v>41</v>
      </c>
      <c r="K14" s="861" t="s">
        <v>384</v>
      </c>
      <c r="L14" s="862"/>
      <c r="M14" s="862"/>
      <c r="N14" s="863"/>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21350</v>
      </c>
      <c r="IV14" s="29">
        <f>IF('PR_Section 1A (2)'!L14="","",'PR_Section 1A (2)'!L14)</f>
        <v>19722</v>
      </c>
    </row>
    <row r="15" spans="1:256" ht="108.75" customHeight="1">
      <c r="A15" s="238">
        <f>IF('PR_Section 1A (2)'!A15="Select","",'PR_Section 1A (2)'!A15)</f>
        <v>1</v>
      </c>
      <c r="B15" s="254" t="str">
        <f>IF('PR_Section 1A (2)'!B15="","",'PR_Section 1A (2)'!B15)</f>
        <v>Prevention: BCC - community outreach</v>
      </c>
      <c r="C15" s="858" t="str">
        <f>IF('PR_Section 1A (2)'!C15="","",'PR_Section 1A (2)'!C15)</f>
        <v>Non Formal Education Instructors trained to provide HIV out-of-school education</v>
      </c>
      <c r="D15" s="859" t="e">
        <f>IF('PR_Section 1A (1)'!#REF!="Select","",'PR_Section 1A (1)'!#REF!)</f>
        <v>#REF!</v>
      </c>
      <c r="E15" s="859" t="e">
        <f>IF('PR_Section 1A (1)'!#REF!="Select","",'PR_Section 1A (1)'!#REF!)</f>
        <v>#REF!</v>
      </c>
      <c r="F15" s="860" t="e">
        <f>IF('PR_Section 1A (1)'!#REF!="Select","",'PR_Section 1A (1)'!#REF!)</f>
        <v>#REF!</v>
      </c>
      <c r="G15" s="240">
        <f>IF('PR_Section 1A (2)'!K15="","",'PR_Section 1A (2)'!K15)</f>
        <v>827</v>
      </c>
      <c r="H15" s="362">
        <f>IF('PR_Section 1A (2)'!L15="","",'PR_Section 1A (2)'!L15)</f>
        <v>717</v>
      </c>
      <c r="I15" s="229" t="s">
        <v>43</v>
      </c>
      <c r="J15" s="229" t="s">
        <v>41</v>
      </c>
      <c r="K15" s="873" t="s">
        <v>59</v>
      </c>
      <c r="L15" s="874"/>
      <c r="M15" s="874"/>
      <c r="N15" s="875"/>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827</v>
      </c>
      <c r="IV15" s="29">
        <f>IF('PR_Section 1A (2)'!L15="","",'PR_Section 1A (2)'!L15)</f>
        <v>717</v>
      </c>
    </row>
    <row r="16" spans="1:256" ht="106.5" customHeight="1">
      <c r="A16" s="238">
        <f>IF('PR_Section 1A (2)'!A16="Select","",'PR_Section 1A (2)'!A16)</f>
        <v>1</v>
      </c>
      <c r="B16" s="254" t="str">
        <f>IF('PR_Section 1A (2)'!B16="","",'PR_Section 1A (2)'!B16)</f>
        <v>Prevention: BCC - community outreach</v>
      </c>
      <c r="C16" s="858" t="str">
        <f>IF('PR_Section 1A (2)'!C16="","",'PR_Section 1A (2)'!C16)</f>
        <v>Number of Transport workers reached with HIV education </v>
      </c>
      <c r="D16" s="859" t="e">
        <f>IF('PR_Section 1A (1)'!#REF!="Select","",'PR_Section 1A (1)'!#REF!)</f>
        <v>#REF!</v>
      </c>
      <c r="E16" s="859" t="e">
        <f>IF('PR_Section 1A (1)'!#REF!="Select","",'PR_Section 1A (1)'!#REF!)</f>
        <v>#REF!</v>
      </c>
      <c r="F16" s="860" t="e">
        <f>IF('PR_Section 1A (1)'!#REF!="Select","",'PR_Section 1A (1)'!#REF!)</f>
        <v>#REF!</v>
      </c>
      <c r="G16" s="240">
        <f>IF('PR_Section 1A (2)'!K16="","",'PR_Section 1A (2)'!K16)</f>
        <v>180</v>
      </c>
      <c r="H16" s="362">
        <f>IF('PR_Section 1A (2)'!L16="","",'PR_Section 1A (2)'!L16)</f>
        <v>269</v>
      </c>
      <c r="I16" s="229" t="s">
        <v>40</v>
      </c>
      <c r="J16" s="229" t="s">
        <v>41</v>
      </c>
      <c r="K16" s="873" t="s">
        <v>641</v>
      </c>
      <c r="L16" s="862"/>
      <c r="M16" s="862"/>
      <c r="N16" s="863"/>
      <c r="IR16" s="29">
        <f>IF('PR_Section 1A (2)'!A16="Select","",'PR_Section 1A (2)'!A16)</f>
        <v>1</v>
      </c>
      <c r="IS16" s="29" t="str">
        <f>IF('PR_Section 1A (2)'!B16="","",'PR_Section 1A (2)'!B16)</f>
        <v>Prevention: BCC - community outreach</v>
      </c>
      <c r="IT16" s="29" t="str">
        <f>IF('PR_Section 1A (2)'!C16="","",'PR_Section 1A (2)'!C16)</f>
        <v>Number of Transport workers reached with HIV education </v>
      </c>
      <c r="IU16" s="29">
        <f>IF('PR_Section 1A (2)'!K16="","",'PR_Section 1A (2)'!K16)</f>
        <v>180</v>
      </c>
      <c r="IV16" s="29">
        <f>IF('PR_Section 1A (2)'!L16="","",'PR_Section 1A (2)'!L16)</f>
        <v>269</v>
      </c>
    </row>
    <row r="17" spans="1:256" ht="214.5" customHeight="1">
      <c r="A17" s="238">
        <f>IF('PR_Section 1A (2)'!A17="Select","",'PR_Section 1A (2)'!A17)</f>
        <v>1</v>
      </c>
      <c r="B17" s="254" t="str">
        <f>IF('PR_Section 1A (2)'!B17="","",'PR_Section 1A (2)'!B17)</f>
        <v>Prevention: BCC - community outreach</v>
      </c>
      <c r="C17" s="858" t="str">
        <f>IF('PR_Section 1A (2)'!C17="","",'PR_Section 1A (2)'!C17)</f>
        <v>Number of Most at Risk individuals reached with education materials (primary substance users and sex workers)</v>
      </c>
      <c r="D17" s="859" t="e">
        <f>IF('PR_Section 1A (1)'!#REF!="Select","",'PR_Section 1A (1)'!#REF!)</f>
        <v>#REF!</v>
      </c>
      <c r="E17" s="859" t="e">
        <f>IF('PR_Section 1A (1)'!#REF!="Select","",'PR_Section 1A (1)'!#REF!)</f>
        <v>#REF!</v>
      </c>
      <c r="F17" s="860" t="e">
        <f>IF('PR_Section 1A (1)'!#REF!="Select","",'PR_Section 1A (1)'!#REF!)</f>
        <v>#REF!</v>
      </c>
      <c r="G17" s="240">
        <f>IF('PR_Section 1A (2)'!K17="","",'PR_Section 1A (2)'!K17)</f>
        <v>30</v>
      </c>
      <c r="H17" s="362">
        <f>IF('PR_Section 1A (2)'!L17="","",'PR_Section 1A (2)'!L17)</f>
        <v>79</v>
      </c>
      <c r="I17" s="229" t="s">
        <v>40</v>
      </c>
      <c r="J17" s="229" t="s">
        <v>41</v>
      </c>
      <c r="K17" s="873" t="s">
        <v>642</v>
      </c>
      <c r="L17" s="862"/>
      <c r="M17" s="862"/>
      <c r="N17" s="863"/>
      <c r="IR17" s="29">
        <f>IF('PR_Section 1A (2)'!A17="Select","",'PR_Section 1A (2)'!A17)</f>
        <v>1</v>
      </c>
      <c r="IS17" s="29" t="str">
        <f>IF('PR_Section 1A (2)'!B17="","",'PR_Section 1A (2)'!B17)</f>
        <v>Prevention: BCC - community outreach</v>
      </c>
      <c r="IT17" s="29" t="str">
        <f>IF('PR_Section 1A (2)'!C17="","",'PR_Section 1A (2)'!C17)</f>
        <v>Number of Most at Risk individuals reached with education materials (primary substance users and sex workers)</v>
      </c>
      <c r="IU17" s="29">
        <f>IF('PR_Section 1A (2)'!K17="","",'PR_Section 1A (2)'!K17)</f>
        <v>30</v>
      </c>
      <c r="IV17" s="29">
        <f>IF('PR_Section 1A (2)'!L17="","",'PR_Section 1A (2)'!L17)</f>
        <v>79</v>
      </c>
    </row>
    <row r="18" spans="1:256" ht="145.5" customHeight="1">
      <c r="A18" s="238">
        <f>IF('PR_Section 1A (2)'!A18="Select","",'PR_Section 1A (2)'!A18)</f>
        <v>1</v>
      </c>
      <c r="B18" s="254" t="str">
        <f>IF('PR_Section 1A (2)'!B18="","",'PR_Section 1A (2)'!B18)</f>
        <v>Prevention: BCC - community outreach</v>
      </c>
      <c r="C18" s="858" t="str">
        <f>IF('PR_Section 1A (2)'!C18="","",'PR_Section 1A (2)'!C18)</f>
        <v>Number of uniformed personnel and their families participating in HIV Awareness workshops</v>
      </c>
      <c r="D18" s="859" t="e">
        <f>IF('PR_Section 1A (1)'!#REF!="Select","",'PR_Section 1A (1)'!#REF!)</f>
        <v>#REF!</v>
      </c>
      <c r="E18" s="859" t="e">
        <f>IF('PR_Section 1A (1)'!#REF!="Select","",'PR_Section 1A (1)'!#REF!)</f>
        <v>#REF!</v>
      </c>
      <c r="F18" s="860" t="e">
        <f>IF('PR_Section 1A (1)'!#REF!="Select","",'PR_Section 1A (1)'!#REF!)</f>
        <v>#REF!</v>
      </c>
      <c r="G18" s="240">
        <f>IF('PR_Section 1A (2)'!K18="","",'PR_Section 1A (2)'!K18)</f>
        <v>10000</v>
      </c>
      <c r="H18" s="362">
        <f>IF('PR_Section 1A (2)'!L18="","",'PR_Section 1A (2)'!L18)</f>
        <v>4388</v>
      </c>
      <c r="I18" s="229" t="s">
        <v>40</v>
      </c>
      <c r="J18" s="229">
        <v>4361</v>
      </c>
      <c r="K18" s="873" t="s">
        <v>60</v>
      </c>
      <c r="L18" s="862"/>
      <c r="M18" s="862"/>
      <c r="N18" s="863"/>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10000</v>
      </c>
      <c r="IV18" s="29">
        <f>IF('PR_Section 1A (2)'!L18="","",'PR_Section 1A (2)'!L18)</f>
        <v>4388</v>
      </c>
    </row>
    <row r="19" spans="1:256" ht="119.25" customHeight="1">
      <c r="A19" s="238">
        <f>IF('PR_Section 1A (2)'!A19="Select","",'PR_Section 1A (2)'!A19)</f>
        <v>1</v>
      </c>
      <c r="B19" s="254" t="str">
        <f>IF('PR_Section 1A (2)'!B19="","",'PR_Section 1A (2)'!B19)</f>
        <v>Prevention: BCC - community outreach</v>
      </c>
      <c r="C19" s="858" t="str">
        <f>IF('PR_Section 1A (2)'!C19="","",'PR_Section 1A (2)'!C19)</f>
        <v>Number of monks, nuns and members of non-formal religious groups reached by HIV/AIDS education</v>
      </c>
      <c r="D19" s="859" t="e">
        <f>IF('PR_Section 1A (1)'!#REF!="Select","",'PR_Section 1A (1)'!#REF!)</f>
        <v>#REF!</v>
      </c>
      <c r="E19" s="859" t="e">
        <f>IF('PR_Section 1A (1)'!#REF!="Select","",'PR_Section 1A (1)'!#REF!)</f>
        <v>#REF!</v>
      </c>
      <c r="F19" s="860" t="e">
        <f>IF('PR_Section 1A (1)'!#REF!="Select","",'PR_Section 1A (1)'!#REF!)</f>
        <v>#REF!</v>
      </c>
      <c r="G19" s="240">
        <f>IF('PR_Section 1A (2)'!K19="","",'PR_Section 1A (2)'!K19)</f>
        <v>7000</v>
      </c>
      <c r="H19" s="362">
        <f>IF('PR_Section 1A (2)'!L19="","",'PR_Section 1A (2)'!L19)</f>
        <v>5004</v>
      </c>
      <c r="I19" s="229" t="s">
        <v>40</v>
      </c>
      <c r="J19" s="229" t="s">
        <v>41</v>
      </c>
      <c r="K19" s="873" t="s">
        <v>643</v>
      </c>
      <c r="L19" s="862"/>
      <c r="M19" s="862"/>
      <c r="N19" s="863"/>
      <c r="IR19" s="29">
        <f>IF('PR_Section 1A (2)'!A19="Select","",'PR_Section 1A (2)'!A19)</f>
        <v>1</v>
      </c>
      <c r="IS19" s="29" t="str">
        <f>IF('PR_Section 1A (2)'!B19="","",'PR_Section 1A (2)'!B19)</f>
        <v>Prevention: BCC - community outreach</v>
      </c>
      <c r="IT19" s="29" t="str">
        <f>IF('PR_Section 1A (2)'!C19="","",'PR_Section 1A (2)'!C19)</f>
        <v>Number of monks, nuns and members of non-formal religious groups reached by HIV/AIDS education</v>
      </c>
      <c r="IU19" s="29">
        <f>IF('PR_Section 1A (2)'!K19="","",'PR_Section 1A (2)'!K19)</f>
        <v>7000</v>
      </c>
      <c r="IV19" s="29">
        <f>IF('PR_Section 1A (2)'!L19="","",'PR_Section 1A (2)'!L19)</f>
        <v>5004</v>
      </c>
    </row>
    <row r="20" spans="1:256" ht="118.5" customHeight="1">
      <c r="A20" s="238">
        <f>IF('PR_Section 1A (2)'!A20="Select","",'PR_Section 1A (2)'!A20)</f>
        <v>1</v>
      </c>
      <c r="B20" s="254" t="str">
        <f>IF('PR_Section 1A (2)'!B20="","",'PR_Section 1A (2)'!B20)</f>
        <v>Prevention: Testing and Counseling</v>
      </c>
      <c r="C20" s="858" t="str">
        <f>IF('PR_Section 1A (2)'!C20="","",'PR_Section 1A (2)'!C20)</f>
        <v>Number of persons counseled and tested including provision of results</v>
      </c>
      <c r="D20" s="859" t="e">
        <f>IF('PR_Section 1A (1)'!#REF!="Select","",'PR_Section 1A (1)'!#REF!)</f>
        <v>#REF!</v>
      </c>
      <c r="E20" s="859" t="e">
        <f>IF('PR_Section 1A (1)'!#REF!="Select","",'PR_Section 1A (1)'!#REF!)</f>
        <v>#REF!</v>
      </c>
      <c r="F20" s="860" t="e">
        <f>IF('PR_Section 1A (1)'!#REF!="Select","",'PR_Section 1A (1)'!#REF!)</f>
        <v>#REF!</v>
      </c>
      <c r="G20" s="240">
        <f>IF('PR_Section 1A (2)'!K20="","",'PR_Section 1A (2)'!K20)</f>
        <v>26800</v>
      </c>
      <c r="H20" s="362">
        <f>IF('PR_Section 1A (2)'!L20="","",'PR_Section 1A (2)'!L20)</f>
        <v>31979</v>
      </c>
      <c r="I20" s="229" t="s">
        <v>40</v>
      </c>
      <c r="J20" s="229" t="s">
        <v>41</v>
      </c>
      <c r="K20" s="870" t="s">
        <v>644</v>
      </c>
      <c r="L20" s="871"/>
      <c r="M20" s="871"/>
      <c r="N20" s="872"/>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26800</v>
      </c>
      <c r="IV20" s="29">
        <f>IF('PR_Section 1A (2)'!L20="","",'PR_Section 1A (2)'!L20)</f>
        <v>31979</v>
      </c>
    </row>
    <row r="21" spans="1:256" ht="162" customHeight="1" thickBot="1">
      <c r="A21" s="238">
        <f>IF('PR_Section 1A (2)'!A21="Select","",'PR_Section 1A (2)'!A21)</f>
        <v>3</v>
      </c>
      <c r="B21" s="254" t="str">
        <f>IF('PR_Section 1A (2)'!B21="","",'PR_Section 1A (2)'!B21)</f>
        <v>Treatment: Antiretroviral treatment (ARV) and monitoring</v>
      </c>
      <c r="C21" s="858" t="str">
        <f>IF('PR_Section 1A (2)'!C21="","",'PR_Section 1A (2)'!C21)</f>
        <v>Number and Percentage of people with advanced HIV infection receiving antiretroviral treatment</v>
      </c>
      <c r="D21" s="859" t="e">
        <f>IF('PR_Section 1A (1)'!#REF!="Select","",'PR_Section 1A (1)'!#REF!)</f>
        <v>#REF!</v>
      </c>
      <c r="E21" s="859" t="e">
        <f>IF('PR_Section 1A (1)'!#REF!="Select","",'PR_Section 1A (1)'!#REF!)</f>
        <v>#REF!</v>
      </c>
      <c r="F21" s="860" t="e">
        <f>IF('PR_Section 1A (1)'!#REF!="Select","",'PR_Section 1A (1)'!#REF!)</f>
        <v>#REF!</v>
      </c>
      <c r="G21" s="240">
        <v>60</v>
      </c>
      <c r="H21" s="362" t="e">
        <f>IF('PR_Section 1A (2)'!#REF!="","",'PR_Section 1A (2)'!#REF!)</f>
        <v>#REF!</v>
      </c>
      <c r="I21" s="229" t="s">
        <v>40</v>
      </c>
      <c r="J21" s="229">
        <v>56</v>
      </c>
      <c r="K21" s="873" t="s">
        <v>56</v>
      </c>
      <c r="L21" s="862"/>
      <c r="M21" s="862"/>
      <c r="N21" s="863"/>
      <c r="IR21" s="29">
        <f>IF('PR_Section 1A (2)'!A21="Select","",'PR_Section 1A (2)'!A21)</f>
        <v>3</v>
      </c>
      <c r="IS21" s="29" t="e">
        <f>IF('PR_Section 1A (2)'!#REF!="","",'PR_Section 1A (2)'!#REF!)</f>
        <v>#REF!</v>
      </c>
      <c r="IT21" s="29" t="e">
        <f>IF('PR_Section 1A (2)'!#REF!="","",'PR_Section 1A (2)'!#REF!)</f>
        <v>#REF!</v>
      </c>
      <c r="IU21" s="29" t="e">
        <f>IF('PR_Section 1A (2)'!#REF!="","",'PR_Section 1A (2)'!#REF!)</f>
        <v>#REF!</v>
      </c>
      <c r="IV21" s="29" t="e">
        <f>IF('PR_Section 1A (2)'!#REF!="","",'PR_Section 1A (2)'!#REF!)</f>
        <v>#REF!</v>
      </c>
    </row>
    <row r="22" spans="1:256" ht="0.75" customHeight="1" hidden="1" thickBot="1">
      <c r="A22" s="238">
        <f>IF('PR_Section 1A (2)'!A22="Select","",'PR_Section 1A (2)'!A22)</f>
        <v>1</v>
      </c>
      <c r="B22" s="254">
        <f>IF('PR_Section 1A (2)'!B22="","",'PR_Section 1A (2)'!B22)</f>
      </c>
      <c r="C22" s="858">
        <f>IF('PR_Section 1A (2)'!C22="","",'PR_Section 1A (2)'!C22)</f>
      </c>
      <c r="D22" s="859" t="e">
        <f>IF('PR_Section 1A (1)'!#REF!="Select","",'PR_Section 1A (1)'!#REF!)</f>
        <v>#REF!</v>
      </c>
      <c r="E22" s="859" t="e">
        <f>IF('PR_Section 1A (1)'!#REF!="Select","",'PR_Section 1A (1)'!#REF!)</f>
        <v>#REF!</v>
      </c>
      <c r="F22" s="860" t="e">
        <f>IF('PR_Section 1A (1)'!#REF!="Select","",'PR_Section 1A (1)'!#REF!)</f>
        <v>#REF!</v>
      </c>
      <c r="G22" s="240">
        <f>IF('PR_Section 1A (2)'!K22="","",'PR_Section 1A (2)'!K22)</f>
      </c>
      <c r="H22" s="362">
        <f>IF('PR_Section 1A (2)'!L22="","",'PR_Section 1A (2)'!L22)</f>
      </c>
      <c r="I22" s="229" t="s">
        <v>374</v>
      </c>
      <c r="J22" s="229"/>
      <c r="K22" s="861"/>
      <c r="L22" s="862"/>
      <c r="M22" s="862"/>
      <c r="N22" s="863"/>
      <c r="IR22" s="29">
        <f>IF('PR_Section 1A (2)'!A22="Select","",'PR_Section 1A (2)'!A22)</f>
        <v>1</v>
      </c>
      <c r="IS22" s="29">
        <f>IF('PR_Section 1A (2)'!B22="","",'PR_Section 1A (2)'!B22)</f>
      </c>
      <c r="IT22" s="29">
        <f>IF('PR_Section 1A (2)'!C22="","",'PR_Section 1A (2)'!C22)</f>
      </c>
      <c r="IU22" s="29">
        <f>IF('PR_Section 1A (2)'!K22="","",'PR_Section 1A (2)'!K22)</f>
      </c>
      <c r="IV22" s="29">
        <f>IF('PR_Section 1A (2)'!L22="","",'PR_Section 1A (2)'!L22)</f>
      </c>
    </row>
    <row r="23" spans="1:256" ht="48" customHeight="1" hidden="1">
      <c r="A23" s="238">
        <f>IF('PR_Section 1A (2)'!A23="Select","",'PR_Section 1A (2)'!A23)</f>
        <v>0</v>
      </c>
      <c r="B23" s="254">
        <f>IF('PR_Section 1A (2)'!B23="","",'PR_Section 1A (2)'!B23)</f>
      </c>
      <c r="C23" s="858">
        <f>IF('PR_Section 1A (2)'!C23="","",'PR_Section 1A (2)'!C23)</f>
      </c>
      <c r="D23" s="859" t="e">
        <f>IF('PR_Section 1A (1)'!#REF!="Select","",'PR_Section 1A (1)'!#REF!)</f>
        <v>#REF!</v>
      </c>
      <c r="E23" s="859" t="e">
        <f>IF('PR_Section 1A (1)'!#REF!="Select","",'PR_Section 1A (1)'!#REF!)</f>
        <v>#REF!</v>
      </c>
      <c r="F23" s="860" t="e">
        <f>IF('PR_Section 1A (1)'!#REF!="Select","",'PR_Section 1A (1)'!#REF!)</f>
        <v>#REF!</v>
      </c>
      <c r="G23" s="240">
        <f>IF('PR_Section 1A (2)'!K23="","",'PR_Section 1A (2)'!K23)</f>
      </c>
      <c r="H23" s="362">
        <f>IF('PR_Section 1A (2)'!L23="","",'PR_Section 1A (2)'!L23)</f>
      </c>
      <c r="I23" s="229" t="s">
        <v>374</v>
      </c>
      <c r="J23" s="229"/>
      <c r="K23" s="861"/>
      <c r="L23" s="862"/>
      <c r="M23" s="862"/>
      <c r="N23" s="863"/>
      <c r="IR23" s="29">
        <f>IF('PR_Section 1A (2)'!A23="Select","",'PR_Section 1A (2)'!A23)</f>
        <v>0</v>
      </c>
      <c r="IS23" s="29">
        <f>IF('PR_Section 1A (2)'!B23="","",'PR_Section 1A (2)'!B23)</f>
      </c>
      <c r="IT23" s="29">
        <f>IF('PR_Section 1A (2)'!C23="","",'PR_Section 1A (2)'!C23)</f>
      </c>
      <c r="IU23" s="29">
        <f>IF('PR_Section 1A (2)'!K23="","",'PR_Section 1A (2)'!K23)</f>
      </c>
      <c r="IV23" s="29">
        <f>IF('PR_Section 1A (2)'!L23="","",'PR_Section 1A (2)'!L23)</f>
      </c>
    </row>
    <row r="24" spans="1:256" ht="140.25" customHeight="1" hidden="1" thickBot="1">
      <c r="A24" s="238">
        <f>IF('PR_Section 1A (2)'!A24="Select","",'PR_Section 1A (2)'!A24)</f>
        <v>0</v>
      </c>
      <c r="H24" s="362">
        <f>IF('PR_Section 1A (2)'!L21="","",'PR_Section 1A (2)'!L21)</f>
        <v>56</v>
      </c>
      <c r="I24" s="229"/>
      <c r="J24" s="229"/>
      <c r="IR24" s="29">
        <f>IF('PR_Section 1A (2)'!A24="Select","",'PR_Section 1A (2)'!A24)</f>
        <v>0</v>
      </c>
      <c r="IS24" s="29" t="str">
        <f>IF('PR_Section 1A (2)'!B21="","",'PR_Section 1A (2)'!B21)</f>
        <v>Treatment: Antiretroviral treatment (ARV) and monitoring</v>
      </c>
      <c r="IT24" s="29" t="str">
        <f>IF('PR_Section 1A (2)'!C21="","",'PR_Section 1A (2)'!C21)</f>
        <v>Number and Percentage of people with advanced HIV infection receiving antiretroviral treatment</v>
      </c>
      <c r="IU24" s="29">
        <f>IF('PR_Section 1A (2)'!K21="","",'PR_Section 1A (2)'!K21)</f>
        <v>50</v>
      </c>
      <c r="IV24" s="29">
        <f>IF('PR_Section 1A (2)'!L21="","",'PR_Section 1A (2)'!L21)</f>
        <v>56</v>
      </c>
    </row>
    <row r="25" spans="1:256" ht="24.75" customHeight="1" hidden="1" thickBot="1">
      <c r="A25" s="238">
        <f>IF('PR_Section 1A (2)'!A25="Select","",'PR_Section 1A (2)'!A25)</f>
        <v>0</v>
      </c>
      <c r="B25" s="254">
        <f>IF('PR_Section 1A (2)'!B25="","",'PR_Section 1A (2)'!B25)</f>
      </c>
      <c r="C25" s="858">
        <f>IF('PR_Section 1A (2)'!C25="","",'PR_Section 1A (2)'!C25)</f>
      </c>
      <c r="D25" s="859" t="e">
        <f>IF('PR_Section 1A (1)'!#REF!="Select","",'PR_Section 1A (1)'!#REF!)</f>
        <v>#REF!</v>
      </c>
      <c r="E25" s="859" t="e">
        <f>IF('PR_Section 1A (1)'!#REF!="Select","",'PR_Section 1A (1)'!#REF!)</f>
        <v>#REF!</v>
      </c>
      <c r="F25" s="860" t="e">
        <f>IF('PR_Section 1A (1)'!#REF!="Select","",'PR_Section 1A (1)'!#REF!)</f>
        <v>#REF!</v>
      </c>
      <c r="G25" s="240">
        <f>IF('PR_Section 1A (2)'!K25="","",'PR_Section 1A (2)'!K25)</f>
      </c>
      <c r="H25" s="362">
        <f>IF('PR_Section 1A (2)'!L25="","",'PR_Section 1A (2)'!L25)</f>
      </c>
      <c r="I25" s="229" t="s">
        <v>374</v>
      </c>
      <c r="J25" s="229"/>
      <c r="K25" s="861"/>
      <c r="L25" s="862"/>
      <c r="M25" s="862"/>
      <c r="N25" s="863"/>
      <c r="IR25" s="29">
        <f>IF('PR_Section 1A (2)'!A25="Select","",'PR_Section 1A (2)'!A25)</f>
        <v>0</v>
      </c>
      <c r="IS25" s="29">
        <f>IF('PR_Section 1A (2)'!B25="","",'PR_Section 1A (2)'!B25)</f>
      </c>
      <c r="IT25" s="29">
        <f>IF('PR_Section 1A (2)'!C25="","",'PR_Section 1A (2)'!C25)</f>
      </c>
      <c r="IU25" s="29">
        <f>IF('PR_Section 1A (2)'!K25="","",'PR_Section 1A (2)'!K25)</f>
      </c>
      <c r="IV25" s="29">
        <f>IF('PR_Section 1A (2)'!L25="","",'PR_Section 1A (2)'!L25)</f>
      </c>
    </row>
    <row r="26" spans="1:256" ht="24.75" customHeight="1" hidden="1" thickBot="1">
      <c r="A26" s="238">
        <f>IF('PR_Section 1A (2)'!A26="Select","",'PR_Section 1A (2)'!A26)</f>
        <v>0</v>
      </c>
      <c r="B26" s="254">
        <f>IF('PR_Section 1A (2)'!B26="","",'PR_Section 1A (2)'!B26)</f>
      </c>
      <c r="C26" s="858">
        <f>IF('PR_Section 1A (2)'!C26="","",'PR_Section 1A (2)'!C26)</f>
      </c>
      <c r="D26" s="859" t="e">
        <f>IF('PR_Section 1A (1)'!#REF!="Select","",'PR_Section 1A (1)'!#REF!)</f>
        <v>#REF!</v>
      </c>
      <c r="E26" s="859" t="e">
        <f>IF('PR_Section 1A (1)'!#REF!="Select","",'PR_Section 1A (1)'!#REF!)</f>
        <v>#REF!</v>
      </c>
      <c r="F26" s="860" t="e">
        <f>IF('PR_Section 1A (1)'!#REF!="Select","",'PR_Section 1A (1)'!#REF!)</f>
        <v>#REF!</v>
      </c>
      <c r="G26" s="240">
        <f>IF('PR_Section 1A (2)'!K26="","",'PR_Section 1A (2)'!K26)</f>
      </c>
      <c r="H26" s="362">
        <f>IF('PR_Section 1A (2)'!L26="","",'PR_Section 1A (2)'!L26)</f>
      </c>
      <c r="I26" s="229" t="s">
        <v>374</v>
      </c>
      <c r="J26" s="229"/>
      <c r="K26" s="861"/>
      <c r="L26" s="862"/>
      <c r="M26" s="862"/>
      <c r="N26" s="863"/>
      <c r="IR26" s="29">
        <f>IF('PR_Section 1A (2)'!A26="Select","",'PR_Section 1A (2)'!A26)</f>
        <v>0</v>
      </c>
      <c r="IS26" s="29">
        <f>IF('PR_Section 1A (2)'!B26="","",'PR_Section 1A (2)'!B26)</f>
      </c>
      <c r="IT26" s="29">
        <f>IF('PR_Section 1A (2)'!C26="","",'PR_Section 1A (2)'!C26)</f>
      </c>
      <c r="IU26" s="29">
        <f>IF('PR_Section 1A (2)'!K26="","",'PR_Section 1A (2)'!K26)</f>
      </c>
      <c r="IV26" s="29">
        <f>IF('PR_Section 1A (2)'!L26="","",'PR_Section 1A (2)'!L26)</f>
      </c>
    </row>
    <row r="27" spans="1:256" ht="24.75" customHeight="1" hidden="1" thickBot="1">
      <c r="A27" s="238">
        <f>IF('PR_Section 1A (2)'!A27="Select","",'PR_Section 1A (2)'!A27)</f>
        <v>0</v>
      </c>
      <c r="B27" s="254">
        <f>IF('PR_Section 1A (2)'!B27="","",'PR_Section 1A (2)'!B27)</f>
      </c>
      <c r="C27" s="858">
        <f>IF('PR_Section 1A (2)'!C27="","",'PR_Section 1A (2)'!C27)</f>
      </c>
      <c r="D27" s="859" t="e">
        <f>IF('PR_Section 1A (1)'!#REF!="Select","",'PR_Section 1A (1)'!#REF!)</f>
        <v>#REF!</v>
      </c>
      <c r="E27" s="859" t="e">
        <f>IF('PR_Section 1A (1)'!#REF!="Select","",'PR_Section 1A (1)'!#REF!)</f>
        <v>#REF!</v>
      </c>
      <c r="F27" s="860" t="e">
        <f>IF('PR_Section 1A (1)'!#REF!="Select","",'PR_Section 1A (1)'!#REF!)</f>
        <v>#REF!</v>
      </c>
      <c r="G27" s="240">
        <f>IF('PR_Section 1A (2)'!K27="","",'PR_Section 1A (2)'!K27)</f>
      </c>
      <c r="H27" s="362">
        <f>IF('PR_Section 1A (2)'!L27="","",'PR_Section 1A (2)'!L27)</f>
      </c>
      <c r="I27" s="229" t="s">
        <v>374</v>
      </c>
      <c r="J27" s="229"/>
      <c r="K27" s="861"/>
      <c r="L27" s="862"/>
      <c r="M27" s="862"/>
      <c r="N27" s="863"/>
      <c r="IR27" s="29">
        <f>IF('PR_Section 1A (2)'!A27="Select","",'PR_Section 1A (2)'!A27)</f>
        <v>0</v>
      </c>
      <c r="IS27" s="29">
        <f>IF('PR_Section 1A (2)'!B27="","",'PR_Section 1A (2)'!B27)</f>
      </c>
      <c r="IT27" s="29">
        <f>IF('PR_Section 1A (2)'!C27="","",'PR_Section 1A (2)'!C27)</f>
      </c>
      <c r="IU27" s="29">
        <f>IF('PR_Section 1A (2)'!K27="","",'PR_Section 1A (2)'!K27)</f>
      </c>
      <c r="IV27" s="29">
        <f>IF('PR_Section 1A (2)'!L27="","",'PR_Section 1A (2)'!L27)</f>
      </c>
    </row>
    <row r="28" spans="1:256" ht="24.75" customHeight="1" hidden="1" thickBot="1">
      <c r="A28" s="238">
        <f>IF('PR_Section 1A (2)'!A28="Select","",'PR_Section 1A (2)'!A28)</f>
        <v>0</v>
      </c>
      <c r="B28" s="254">
        <f>IF('PR_Section 1A (2)'!B28="","",'PR_Section 1A (2)'!B28)</f>
      </c>
      <c r="C28" s="858">
        <f>IF('PR_Section 1A (2)'!C28="","",'PR_Section 1A (2)'!C28)</f>
      </c>
      <c r="D28" s="859" t="e">
        <f>IF('PR_Section 1A (1)'!#REF!="Select","",'PR_Section 1A (1)'!#REF!)</f>
        <v>#REF!</v>
      </c>
      <c r="E28" s="859" t="e">
        <f>IF('PR_Section 1A (1)'!#REF!="Select","",'PR_Section 1A (1)'!#REF!)</f>
        <v>#REF!</v>
      </c>
      <c r="F28" s="860" t="e">
        <f>IF('PR_Section 1A (1)'!#REF!="Select","",'PR_Section 1A (1)'!#REF!)</f>
        <v>#REF!</v>
      </c>
      <c r="G28" s="240">
        <f>IF('PR_Section 1A (2)'!K28="","",'PR_Section 1A (2)'!K28)</f>
      </c>
      <c r="H28" s="362">
        <f>IF('PR_Section 1A (2)'!L28="","",'PR_Section 1A (2)'!L28)</f>
      </c>
      <c r="I28" s="229" t="s">
        <v>374</v>
      </c>
      <c r="J28" s="229"/>
      <c r="K28" s="861"/>
      <c r="L28" s="862"/>
      <c r="M28" s="862"/>
      <c r="N28" s="863"/>
      <c r="IR28" s="29">
        <f>IF('PR_Section 1A (2)'!A28="Select","",'PR_Section 1A (2)'!A28)</f>
        <v>0</v>
      </c>
      <c r="IS28" s="29">
        <f>IF('PR_Section 1A (2)'!B28="","",'PR_Section 1A (2)'!B28)</f>
      </c>
      <c r="IT28" s="29">
        <f>IF('PR_Section 1A (2)'!C28="","",'PR_Section 1A (2)'!C28)</f>
      </c>
      <c r="IU28" s="29">
        <f>IF('PR_Section 1A (2)'!K28="","",'PR_Section 1A (2)'!K28)</f>
      </c>
      <c r="IV28" s="29">
        <f>IF('PR_Section 1A (2)'!L28="","",'PR_Section 1A (2)'!L28)</f>
      </c>
    </row>
    <row r="29" spans="1:256" ht="24.75" customHeight="1" hidden="1" thickBot="1">
      <c r="A29" s="238">
        <f>IF('PR_Section 1A (2)'!A29="Select","",'PR_Section 1A (2)'!A29)</f>
        <v>0</v>
      </c>
      <c r="B29" s="254">
        <f>IF('PR_Section 1A (2)'!B29="","",'PR_Section 1A (2)'!B29)</f>
      </c>
      <c r="C29" s="858">
        <f>IF('PR_Section 1A (2)'!C29="","",'PR_Section 1A (2)'!C29)</f>
      </c>
      <c r="D29" s="859" t="e">
        <f>IF('PR_Section 1A (1)'!#REF!="Select","",'PR_Section 1A (1)'!#REF!)</f>
        <v>#REF!</v>
      </c>
      <c r="E29" s="859" t="e">
        <f>IF('PR_Section 1A (1)'!#REF!="Select","",'PR_Section 1A (1)'!#REF!)</f>
        <v>#REF!</v>
      </c>
      <c r="F29" s="860" t="e">
        <f>IF('PR_Section 1A (1)'!#REF!="Select","",'PR_Section 1A (1)'!#REF!)</f>
        <v>#REF!</v>
      </c>
      <c r="G29" s="240">
        <f>IF('PR_Section 1A (2)'!K29="","",'PR_Section 1A (2)'!K29)</f>
      </c>
      <c r="H29" s="362">
        <f>IF('PR_Section 1A (2)'!L29="","",'PR_Section 1A (2)'!L29)</f>
      </c>
      <c r="I29" s="229" t="s">
        <v>374</v>
      </c>
      <c r="J29" s="229"/>
      <c r="K29" s="861"/>
      <c r="L29" s="862"/>
      <c r="M29" s="862"/>
      <c r="N29" s="863"/>
      <c r="IR29" s="29">
        <f>IF('PR_Section 1A (2)'!A29="Select","",'PR_Section 1A (2)'!A29)</f>
        <v>0</v>
      </c>
      <c r="IS29" s="29">
        <f>IF('PR_Section 1A (2)'!B29="","",'PR_Section 1A (2)'!B29)</f>
      </c>
      <c r="IT29" s="29">
        <f>IF('PR_Section 1A (2)'!C29="","",'PR_Section 1A (2)'!C29)</f>
      </c>
      <c r="IU29" s="29">
        <f>IF('PR_Section 1A (2)'!K29="","",'PR_Section 1A (2)'!K29)</f>
      </c>
      <c r="IV29" s="29">
        <f>IF('PR_Section 1A (2)'!L29="","",'PR_Section 1A (2)'!L29)</f>
      </c>
    </row>
    <row r="30" spans="1:256" ht="24.75" customHeight="1" hidden="1" thickBot="1">
      <c r="A30" s="238">
        <f>IF('PR_Section 1A (2)'!A30="Select","",'PR_Section 1A (2)'!A30)</f>
        <v>0</v>
      </c>
      <c r="B30" s="254">
        <f>IF('PR_Section 1A (2)'!B30="","",'PR_Section 1A (2)'!B30)</f>
      </c>
      <c r="C30" s="858">
        <f>IF('PR_Section 1A (2)'!C30="","",'PR_Section 1A (2)'!C30)</f>
      </c>
      <c r="D30" s="859" t="e">
        <f>IF('PR_Section 1A (1)'!#REF!="Select","",'PR_Section 1A (1)'!#REF!)</f>
        <v>#REF!</v>
      </c>
      <c r="E30" s="859" t="e">
        <f>IF('PR_Section 1A (1)'!#REF!="Select","",'PR_Section 1A (1)'!#REF!)</f>
        <v>#REF!</v>
      </c>
      <c r="F30" s="860" t="e">
        <f>IF('PR_Section 1A (1)'!#REF!="Select","",'PR_Section 1A (1)'!#REF!)</f>
        <v>#REF!</v>
      </c>
      <c r="G30" s="240">
        <f>IF('PR_Section 1A (2)'!K30="","",'PR_Section 1A (2)'!K30)</f>
      </c>
      <c r="H30" s="362">
        <f>IF('PR_Section 1A (2)'!L30="","",'PR_Section 1A (2)'!L30)</f>
      </c>
      <c r="I30" s="229" t="s">
        <v>374</v>
      </c>
      <c r="J30" s="229"/>
      <c r="K30" s="861"/>
      <c r="L30" s="862"/>
      <c r="M30" s="862"/>
      <c r="N30" s="863"/>
      <c r="IR30" s="29">
        <f>IF('PR_Section 1A (2)'!A30="Select","",'PR_Section 1A (2)'!A30)</f>
        <v>0</v>
      </c>
      <c r="IS30" s="29">
        <f>IF('PR_Section 1A (2)'!B30="","",'PR_Section 1A (2)'!B30)</f>
      </c>
      <c r="IT30" s="29">
        <f>IF('PR_Section 1A (2)'!C30="","",'PR_Section 1A (2)'!C30)</f>
      </c>
      <c r="IU30" s="29">
        <f>IF('PR_Section 1A (2)'!K30="","",'PR_Section 1A (2)'!K30)</f>
      </c>
      <c r="IV30" s="29">
        <f>IF('PR_Section 1A (2)'!L30="","",'PR_Section 1A (2)'!L30)</f>
      </c>
    </row>
    <row r="31" spans="1:256" ht="24.75" customHeight="1" hidden="1" thickBot="1">
      <c r="A31" s="238">
        <f>IF('PR_Section 1A (2)'!A31="Select","",'PR_Section 1A (2)'!A31)</f>
        <v>0</v>
      </c>
      <c r="B31" s="254">
        <f>IF('PR_Section 1A (2)'!B31="","",'PR_Section 1A (2)'!B31)</f>
      </c>
      <c r="C31" s="858">
        <f>IF('PR_Section 1A (2)'!C31="","",'PR_Section 1A (2)'!C31)</f>
      </c>
      <c r="D31" s="859" t="e">
        <f>IF('PR_Section 1A (1)'!#REF!="Select","",'PR_Section 1A (1)'!#REF!)</f>
        <v>#REF!</v>
      </c>
      <c r="E31" s="859" t="e">
        <f>IF('PR_Section 1A (1)'!#REF!="Select","",'PR_Section 1A (1)'!#REF!)</f>
        <v>#REF!</v>
      </c>
      <c r="F31" s="860" t="e">
        <f>IF('PR_Section 1A (1)'!#REF!="Select","",'PR_Section 1A (1)'!#REF!)</f>
        <v>#REF!</v>
      </c>
      <c r="G31" s="240">
        <f>IF('PR_Section 1A (2)'!K31="","",'PR_Section 1A (2)'!K31)</f>
      </c>
      <c r="H31" s="362">
        <f>IF('PR_Section 1A (2)'!L31="","",'PR_Section 1A (2)'!L31)</f>
      </c>
      <c r="I31" s="229" t="s">
        <v>374</v>
      </c>
      <c r="J31" s="229"/>
      <c r="K31" s="861"/>
      <c r="L31" s="862"/>
      <c r="M31" s="862"/>
      <c r="N31" s="863"/>
      <c r="IR31" s="29">
        <f>IF('PR_Section 1A (2)'!A31="Select","",'PR_Section 1A (2)'!A31)</f>
        <v>0</v>
      </c>
      <c r="IS31" s="29">
        <f>IF('PR_Section 1A (2)'!B31="","",'PR_Section 1A (2)'!B31)</f>
      </c>
      <c r="IT31" s="29">
        <f>IF('PR_Section 1A (2)'!C31="","",'PR_Section 1A (2)'!C31)</f>
      </c>
      <c r="IU31" s="29">
        <f>IF('PR_Section 1A (2)'!K31="","",'PR_Section 1A (2)'!K31)</f>
      </c>
      <c r="IV31" s="29">
        <f>IF('PR_Section 1A (2)'!L31="","",'PR_Section 1A (2)'!L31)</f>
      </c>
    </row>
    <row r="32" spans="1:256" ht="24" customHeight="1" hidden="1" thickBot="1">
      <c r="A32" s="238">
        <f>IF('PR_Section 1A (2)'!A32="Select","",'PR_Section 1A (2)'!A32)</f>
        <v>0</v>
      </c>
      <c r="B32" s="254">
        <f>IF('PR_Section 1A (2)'!B32="","",'PR_Section 1A (2)'!B32)</f>
      </c>
      <c r="C32" s="858">
        <f>IF('PR_Section 1A (2)'!C32="","",'PR_Section 1A (2)'!C32)</f>
      </c>
      <c r="D32" s="859" t="e">
        <f>IF('PR_Section 1A (1)'!#REF!="Select","",'PR_Section 1A (1)'!#REF!)</f>
        <v>#REF!</v>
      </c>
      <c r="E32" s="859" t="e">
        <f>IF('PR_Section 1A (1)'!#REF!="Select","",'PR_Section 1A (1)'!#REF!)</f>
        <v>#REF!</v>
      </c>
      <c r="F32" s="860" t="e">
        <f>IF('PR_Section 1A (1)'!#REF!="Select","",'PR_Section 1A (1)'!#REF!)</f>
        <v>#REF!</v>
      </c>
      <c r="G32" s="240">
        <f>IF('PR_Section 1A (2)'!K32="","",'PR_Section 1A (2)'!K32)</f>
      </c>
      <c r="H32" s="362">
        <f>IF('PR_Section 1A (2)'!L32="","",'PR_Section 1A (2)'!L32)</f>
      </c>
      <c r="I32" s="229" t="s">
        <v>374</v>
      </c>
      <c r="J32" s="229"/>
      <c r="K32" s="861"/>
      <c r="L32" s="862"/>
      <c r="M32" s="862"/>
      <c r="N32" s="863"/>
      <c r="IR32" s="29">
        <f>IF('PR_Section 1A (2)'!A32="Select","",'PR_Section 1A (2)'!A32)</f>
        <v>0</v>
      </c>
      <c r="IS32" s="29">
        <f>IF('PR_Section 1A (2)'!B32="","",'PR_Section 1A (2)'!B32)</f>
      </c>
      <c r="IT32" s="29">
        <f>IF('PR_Section 1A (2)'!C32="","",'PR_Section 1A (2)'!C32)</f>
      </c>
      <c r="IU32" s="29">
        <f>IF('PR_Section 1A (2)'!K32="","",'PR_Section 1A (2)'!K32)</f>
      </c>
      <c r="IV32" s="29">
        <f>IF('PR_Section 1A (2)'!L32="","",'PR_Section 1A (2)'!L32)</f>
      </c>
    </row>
    <row r="33" spans="1:256" ht="24.75" customHeight="1" hidden="1" thickBot="1">
      <c r="A33" s="238">
        <f>IF('PR_Section 1A (2)'!A33="Select","",'PR_Section 1A (2)'!A33)</f>
        <v>0</v>
      </c>
      <c r="B33" s="254">
        <f>IF('PR_Section 1A (2)'!B33="","",'PR_Section 1A (2)'!B33)</f>
      </c>
      <c r="C33" s="858">
        <f>IF('PR_Section 1A (2)'!C33="","",'PR_Section 1A (2)'!C33)</f>
      </c>
      <c r="D33" s="859" t="e">
        <f>IF('PR_Section 1A (1)'!#REF!="Select","",'PR_Section 1A (1)'!#REF!)</f>
        <v>#REF!</v>
      </c>
      <c r="E33" s="859" t="e">
        <f>IF('PR_Section 1A (1)'!#REF!="Select","",'PR_Section 1A (1)'!#REF!)</f>
        <v>#REF!</v>
      </c>
      <c r="F33" s="860" t="e">
        <f>IF('PR_Section 1A (1)'!#REF!="Select","",'PR_Section 1A (1)'!#REF!)</f>
        <v>#REF!</v>
      </c>
      <c r="G33" s="240">
        <f>IF('PR_Section 1A (2)'!K33="","",'PR_Section 1A (2)'!K33)</f>
      </c>
      <c r="H33" s="362">
        <f>IF('PR_Section 1A (2)'!L33="","",'PR_Section 1A (2)'!L33)</f>
      </c>
      <c r="I33" s="229" t="s">
        <v>374</v>
      </c>
      <c r="J33" s="229"/>
      <c r="K33" s="861"/>
      <c r="L33" s="862"/>
      <c r="M33" s="862"/>
      <c r="N33" s="863"/>
      <c r="IR33" s="29">
        <f>IF('PR_Section 1A (2)'!A33="Select","",'PR_Section 1A (2)'!A33)</f>
        <v>0</v>
      </c>
      <c r="IS33" s="29">
        <f>IF('PR_Section 1A (2)'!B33="","",'PR_Section 1A (2)'!B33)</f>
      </c>
      <c r="IT33" s="29">
        <f>IF('PR_Section 1A (2)'!C33="","",'PR_Section 1A (2)'!C33)</f>
      </c>
      <c r="IU33" s="29">
        <f>IF('PR_Section 1A (2)'!K33="","",'PR_Section 1A (2)'!K33)</f>
      </c>
      <c r="IV33" s="29">
        <f>IF('PR_Section 1A (2)'!L33="","",'PR_Section 1A (2)'!L33)</f>
      </c>
    </row>
    <row r="34" spans="1:256" ht="24.75" customHeight="1" hidden="1" thickBot="1">
      <c r="A34" s="238">
        <f>IF('PR_Section 1A (2)'!A34="Select","",'PR_Section 1A (2)'!A34)</f>
        <v>0</v>
      </c>
      <c r="B34" s="254">
        <f>IF('PR_Section 1A (2)'!B34="","",'PR_Section 1A (2)'!B34)</f>
      </c>
      <c r="C34" s="858">
        <f>IF('PR_Section 1A (2)'!C34="","",'PR_Section 1A (2)'!C34)</f>
      </c>
      <c r="D34" s="859" t="e">
        <f>IF('PR_Section 1A (1)'!#REF!="Select","",'PR_Section 1A (1)'!#REF!)</f>
        <v>#REF!</v>
      </c>
      <c r="E34" s="859" t="e">
        <f>IF('PR_Section 1A (1)'!#REF!="Select","",'PR_Section 1A (1)'!#REF!)</f>
        <v>#REF!</v>
      </c>
      <c r="F34" s="860" t="e">
        <f>IF('PR_Section 1A (1)'!#REF!="Select","",'PR_Section 1A (1)'!#REF!)</f>
        <v>#REF!</v>
      </c>
      <c r="G34" s="240">
        <f>IF('PR_Section 1A (2)'!K34="","",'PR_Section 1A (2)'!K34)</f>
      </c>
      <c r="H34" s="362">
        <f>IF('PR_Section 1A (2)'!L34="","",'PR_Section 1A (2)'!L34)</f>
      </c>
      <c r="I34" s="229" t="s">
        <v>374</v>
      </c>
      <c r="J34" s="229"/>
      <c r="K34" s="861"/>
      <c r="L34" s="862"/>
      <c r="M34" s="862"/>
      <c r="N34" s="863"/>
      <c r="IR34" s="29">
        <f>IF('PR_Section 1A (2)'!A34="Select","",'PR_Section 1A (2)'!A34)</f>
        <v>0</v>
      </c>
      <c r="IS34" s="29">
        <f>IF('PR_Section 1A (2)'!B34="","",'PR_Section 1A (2)'!B34)</f>
      </c>
      <c r="IT34" s="29">
        <f>IF('PR_Section 1A (2)'!C34="","",'PR_Section 1A (2)'!C34)</f>
      </c>
      <c r="IU34" s="29">
        <f>IF('PR_Section 1A (2)'!K34="","",'PR_Section 1A (2)'!K34)</f>
      </c>
      <c r="IV34" s="29">
        <f>IF('PR_Section 1A (2)'!L34="","",'PR_Section 1A (2)'!L34)</f>
      </c>
    </row>
    <row r="35" spans="1:256" ht="24.75" customHeight="1" hidden="1" thickBot="1">
      <c r="A35" s="238">
        <f>IF('PR_Section 1A (2)'!A35="Select","",'PR_Section 1A (2)'!A35)</f>
        <v>0</v>
      </c>
      <c r="B35" s="254">
        <f>IF('PR_Section 1A (2)'!B35="","",'PR_Section 1A (2)'!B35)</f>
      </c>
      <c r="C35" s="858">
        <f>IF('PR_Section 1A (2)'!C35="","",'PR_Section 1A (2)'!C35)</f>
      </c>
      <c r="D35" s="859" t="e">
        <f>IF('PR_Section 1A (1)'!#REF!="Select","",'PR_Section 1A (1)'!#REF!)</f>
        <v>#REF!</v>
      </c>
      <c r="E35" s="859" t="e">
        <f>IF('PR_Section 1A (1)'!#REF!="Select","",'PR_Section 1A (1)'!#REF!)</f>
        <v>#REF!</v>
      </c>
      <c r="F35" s="860" t="e">
        <f>IF('PR_Section 1A (1)'!#REF!="Select","",'PR_Section 1A (1)'!#REF!)</f>
        <v>#REF!</v>
      </c>
      <c r="G35" s="240">
        <f>IF('PR_Section 1A (2)'!K35="","",'PR_Section 1A (2)'!K35)</f>
      </c>
      <c r="H35" s="362">
        <f>IF('PR_Section 1A (2)'!L35="","",'PR_Section 1A (2)'!L35)</f>
      </c>
      <c r="I35" s="229" t="s">
        <v>374</v>
      </c>
      <c r="J35" s="229"/>
      <c r="K35" s="861"/>
      <c r="L35" s="862"/>
      <c r="M35" s="862"/>
      <c r="N35" s="863"/>
      <c r="IR35" s="29">
        <f>IF('PR_Section 1A (2)'!A35="Select","",'PR_Section 1A (2)'!A35)</f>
        <v>0</v>
      </c>
      <c r="IS35" s="29">
        <f>IF('PR_Section 1A (2)'!B35="","",'PR_Section 1A (2)'!B35)</f>
      </c>
      <c r="IT35" s="29">
        <f>IF('PR_Section 1A (2)'!C35="","",'PR_Section 1A (2)'!C35)</f>
      </c>
      <c r="IU35" s="29">
        <f>IF('PR_Section 1A (2)'!K35="","",'PR_Section 1A (2)'!K35)</f>
      </c>
      <c r="IV35" s="29">
        <f>IF('PR_Section 1A (2)'!L35="","",'PR_Section 1A (2)'!L35)</f>
      </c>
    </row>
    <row r="36" spans="1:256" ht="25.5" customHeight="1" hidden="1" thickBot="1">
      <c r="A36" s="238">
        <f>IF('PR_Section 1A (2)'!A36="Select","",'PR_Section 1A (2)'!A36)</f>
        <v>0</v>
      </c>
      <c r="B36" s="254">
        <f>IF('PR_Section 1A (2)'!B36="","",'PR_Section 1A (2)'!B36)</f>
      </c>
      <c r="C36" s="858">
        <f>IF('PR_Section 1A (2)'!C36="","",'PR_Section 1A (2)'!C36)</f>
      </c>
      <c r="D36" s="859" t="e">
        <f>IF('PR_Section 1A (1)'!#REF!="Select","",'PR_Section 1A (1)'!#REF!)</f>
        <v>#REF!</v>
      </c>
      <c r="E36" s="859" t="e">
        <f>IF('PR_Section 1A (1)'!#REF!="Select","",'PR_Section 1A (1)'!#REF!)</f>
        <v>#REF!</v>
      </c>
      <c r="F36" s="860" t="e">
        <f>IF('PR_Section 1A (1)'!#REF!="Select","",'PR_Section 1A (1)'!#REF!)</f>
        <v>#REF!</v>
      </c>
      <c r="G36" s="240">
        <f>IF('PR_Section 1A (2)'!K36="","",'PR_Section 1A (2)'!K36)</f>
      </c>
      <c r="H36" s="362">
        <f>IF('PR_Section 1A (2)'!L36="","",'PR_Section 1A (2)'!L36)</f>
      </c>
      <c r="I36" s="229" t="s">
        <v>374</v>
      </c>
      <c r="J36" s="229"/>
      <c r="K36" s="861"/>
      <c r="L36" s="862"/>
      <c r="M36" s="862"/>
      <c r="N36" s="863"/>
      <c r="IR36" s="29">
        <f>IF('PR_Section 1A (2)'!A36="Select","",'PR_Section 1A (2)'!A36)</f>
        <v>0</v>
      </c>
      <c r="IS36" s="29">
        <f>IF('PR_Section 1A (2)'!B36="","",'PR_Section 1A (2)'!B36)</f>
      </c>
      <c r="IT36" s="29">
        <f>IF('PR_Section 1A (2)'!C36="","",'PR_Section 1A (2)'!C36)</f>
      </c>
      <c r="IU36" s="29">
        <f>IF('PR_Section 1A (2)'!K36="","",'PR_Section 1A (2)'!K36)</f>
      </c>
      <c r="IV36" s="29">
        <f>IF('PR_Section 1A (2)'!L36="","",'PR_Section 1A (2)'!L36)</f>
      </c>
    </row>
    <row r="37" spans="1:256" ht="24.75" customHeight="1" hidden="1" thickBot="1">
      <c r="A37" s="238">
        <f>IF('PR_Section 1A (2)'!A37="Select","",'PR_Section 1A (2)'!A37)</f>
        <v>0</v>
      </c>
      <c r="B37" s="254">
        <f>IF('PR_Section 1A (2)'!B37="","",'PR_Section 1A (2)'!B37)</f>
      </c>
      <c r="C37" s="858">
        <f>IF('PR_Section 1A (2)'!C37="","",'PR_Section 1A (2)'!C37)</f>
      </c>
      <c r="D37" s="859" t="e">
        <f>IF('PR_Section 1A (1)'!#REF!="Select","",'PR_Section 1A (1)'!#REF!)</f>
        <v>#REF!</v>
      </c>
      <c r="E37" s="859" t="e">
        <f>IF('PR_Section 1A (1)'!#REF!="Select","",'PR_Section 1A (1)'!#REF!)</f>
        <v>#REF!</v>
      </c>
      <c r="F37" s="860" t="e">
        <f>IF('PR_Section 1A (1)'!#REF!="Select","",'PR_Section 1A (1)'!#REF!)</f>
        <v>#REF!</v>
      </c>
      <c r="G37" s="240">
        <f>IF('PR_Section 1A (2)'!K37="","",'PR_Section 1A (2)'!K37)</f>
      </c>
      <c r="H37" s="362">
        <f>IF('PR_Section 1A (2)'!L37="","",'PR_Section 1A (2)'!L37)</f>
      </c>
      <c r="I37" s="229" t="s">
        <v>374</v>
      </c>
      <c r="J37" s="229"/>
      <c r="K37" s="861"/>
      <c r="L37" s="862"/>
      <c r="M37" s="862"/>
      <c r="N37" s="863"/>
      <c r="IR37" s="29">
        <f>IF('PR_Section 1A (2)'!A37="Select","",'PR_Section 1A (2)'!A37)</f>
        <v>0</v>
      </c>
      <c r="IS37" s="29">
        <f>IF('PR_Section 1A (2)'!B37="","",'PR_Section 1A (2)'!B37)</f>
      </c>
      <c r="IT37" s="29">
        <f>IF('PR_Section 1A (2)'!C37="","",'PR_Section 1A (2)'!C37)</f>
      </c>
      <c r="IU37" s="29">
        <f>IF('PR_Section 1A (2)'!K37="","",'PR_Section 1A (2)'!K37)</f>
      </c>
      <c r="IV37" s="29">
        <f>IF('PR_Section 1A (2)'!L37="","",'PR_Section 1A (2)'!L37)</f>
      </c>
    </row>
    <row r="38" spans="1:256" ht="24.75" customHeight="1" hidden="1" thickBot="1">
      <c r="A38" s="238">
        <f>IF('PR_Section 1A (2)'!A38="Select","",'PR_Section 1A (2)'!A38)</f>
        <v>0</v>
      </c>
      <c r="B38" s="254">
        <f>IF('PR_Section 1A (2)'!B38="","",'PR_Section 1A (2)'!B38)</f>
      </c>
      <c r="C38" s="858">
        <f>IF('PR_Section 1A (2)'!C38="","",'PR_Section 1A (2)'!C38)</f>
      </c>
      <c r="D38" s="859" t="e">
        <f>IF('PR_Section 1A (1)'!#REF!="Select","",'PR_Section 1A (1)'!#REF!)</f>
        <v>#REF!</v>
      </c>
      <c r="E38" s="859" t="e">
        <f>IF('PR_Section 1A (1)'!#REF!="Select","",'PR_Section 1A (1)'!#REF!)</f>
        <v>#REF!</v>
      </c>
      <c r="F38" s="860" t="e">
        <f>IF('PR_Section 1A (1)'!#REF!="Select","",'PR_Section 1A (1)'!#REF!)</f>
        <v>#REF!</v>
      </c>
      <c r="G38" s="240">
        <f>IF('PR_Section 1A (2)'!K38="","",'PR_Section 1A (2)'!K38)</f>
      </c>
      <c r="H38" s="362">
        <f>IF('PR_Section 1A (2)'!L38="","",'PR_Section 1A (2)'!L38)</f>
      </c>
      <c r="I38" s="229" t="s">
        <v>374</v>
      </c>
      <c r="J38" s="229"/>
      <c r="K38" s="861"/>
      <c r="L38" s="862"/>
      <c r="M38" s="862"/>
      <c r="N38" s="863"/>
      <c r="IR38" s="29">
        <f>IF('PR_Section 1A (2)'!A38="Select","",'PR_Section 1A (2)'!A38)</f>
        <v>0</v>
      </c>
      <c r="IS38" s="29">
        <f>IF('PR_Section 1A (2)'!B38="","",'PR_Section 1A (2)'!B38)</f>
      </c>
      <c r="IT38" s="29">
        <f>IF('PR_Section 1A (2)'!C38="","",'PR_Section 1A (2)'!C38)</f>
      </c>
      <c r="IU38" s="29">
        <f>IF('PR_Section 1A (2)'!K38="","",'PR_Section 1A (2)'!K38)</f>
      </c>
      <c r="IV38" s="29">
        <f>IF('PR_Section 1A (2)'!L38="","",'PR_Section 1A (2)'!L38)</f>
      </c>
    </row>
    <row r="39" spans="1:256" ht="24.75" customHeight="1" hidden="1" thickBot="1">
      <c r="A39" s="238">
        <f>IF('PR_Section 1A (2)'!A39="Select","",'PR_Section 1A (2)'!A39)</f>
        <v>0</v>
      </c>
      <c r="B39" s="254">
        <f>IF('PR_Section 1A (2)'!B39="","",'PR_Section 1A (2)'!B39)</f>
      </c>
      <c r="C39" s="858">
        <f>IF('PR_Section 1A (2)'!C39="","",'PR_Section 1A (2)'!C39)</f>
      </c>
      <c r="D39" s="859" t="e">
        <f>IF('PR_Section 1A (1)'!#REF!="Select","",'PR_Section 1A (1)'!#REF!)</f>
        <v>#REF!</v>
      </c>
      <c r="E39" s="859" t="e">
        <f>IF('PR_Section 1A (1)'!#REF!="Select","",'PR_Section 1A (1)'!#REF!)</f>
        <v>#REF!</v>
      </c>
      <c r="F39" s="860" t="e">
        <f>IF('PR_Section 1A (1)'!#REF!="Select","",'PR_Section 1A (1)'!#REF!)</f>
        <v>#REF!</v>
      </c>
      <c r="G39" s="240">
        <f>IF('PR_Section 1A (2)'!K39="","",'PR_Section 1A (2)'!K39)</f>
      </c>
      <c r="H39" s="362">
        <f>IF('PR_Section 1A (2)'!L39="","",'PR_Section 1A (2)'!L39)</f>
      </c>
      <c r="I39" s="229" t="s">
        <v>374</v>
      </c>
      <c r="J39" s="229"/>
      <c r="K39" s="861"/>
      <c r="L39" s="862"/>
      <c r="M39" s="862"/>
      <c r="N39" s="863"/>
      <c r="IR39" s="29">
        <f>IF('PR_Section 1A (2)'!A39="Select","",'PR_Section 1A (2)'!A39)</f>
        <v>0</v>
      </c>
      <c r="IS39" s="29">
        <f>IF('PR_Section 1A (2)'!B39="","",'PR_Section 1A (2)'!B39)</f>
      </c>
      <c r="IT39" s="29">
        <f>IF('PR_Section 1A (2)'!C39="","",'PR_Section 1A (2)'!C39)</f>
      </c>
      <c r="IU39" s="29">
        <f>IF('PR_Section 1A (2)'!K39="","",'PR_Section 1A (2)'!K39)</f>
      </c>
      <c r="IV39" s="29">
        <f>IF('PR_Section 1A (2)'!L39="","",'PR_Section 1A (2)'!L39)</f>
      </c>
    </row>
    <row r="40" spans="1:256" ht="24.75" customHeight="1" hidden="1" thickBot="1">
      <c r="A40" s="239">
        <f>IF('PR_Section 1A (2)'!A40="Select","",'PR_Section 1A (2)'!A40)</f>
        <v>0</v>
      </c>
      <c r="B40" s="256">
        <f>IF('PR_Section 1A (2)'!B40="","",'PR_Section 1A (2)'!B40)</f>
      </c>
      <c r="C40" s="864">
        <f>IF('PR_Section 1A (2)'!C40="","",'PR_Section 1A (2)'!C40)</f>
      </c>
      <c r="D40" s="865" t="e">
        <f>IF('PR_Section 1A (1)'!#REF!="Select","",'PR_Section 1A (1)'!#REF!)</f>
        <v>#REF!</v>
      </c>
      <c r="E40" s="865" t="e">
        <f>IF('PR_Section 1A (1)'!#REF!="Select","",'PR_Section 1A (1)'!#REF!)</f>
        <v>#REF!</v>
      </c>
      <c r="F40" s="866" t="e">
        <f>IF('PR_Section 1A (1)'!#REF!="Select","",'PR_Section 1A (1)'!#REF!)</f>
        <v>#REF!</v>
      </c>
      <c r="G40" s="241">
        <f>IF('PR_Section 1A (2)'!K40="","",'PR_Section 1A (2)'!K40)</f>
      </c>
      <c r="H40" s="363">
        <f>IF('PR_Section 1A (2)'!L40="","",'PR_Section 1A (2)'!L40)</f>
      </c>
      <c r="I40" s="230" t="s">
        <v>374</v>
      </c>
      <c r="J40" s="230"/>
      <c r="K40" s="867"/>
      <c r="L40" s="868"/>
      <c r="M40" s="868"/>
      <c r="N40" s="869"/>
      <c r="IR40" s="29">
        <f>IF('PR_Section 1A (2)'!A40="Select","",'PR_Section 1A (2)'!A40)</f>
        <v>0</v>
      </c>
      <c r="IS40" s="29">
        <f>IF('PR_Section 1A (2)'!B40="","",'PR_Section 1A (2)'!B40)</f>
      </c>
      <c r="IT40" s="29">
        <f>IF('PR_Section 1A (2)'!C40="","",'PR_Section 1A (2)'!C40)</f>
      </c>
      <c r="IU40" s="29">
        <f>IF('PR_Section 1A (2)'!K40="","",'PR_Section 1A (2)'!K40)</f>
      </c>
      <c r="IV40" s="29">
        <f>IF('PR_Section 1A (2)'!L40="","",'PR_Section 1A (2)'!L40)</f>
      </c>
    </row>
    <row r="41" spans="1:256" ht="12.75">
      <c r="A41" s="345">
        <f>IF('PR_Section 1A (2)'!A41="","",'PR_Section 1A (2)'!A41)</f>
      </c>
      <c r="B41" s="345">
        <f>IF('PR_Section 1A (2)'!B41="","",'PR_Section 1A (2)'!B41)</f>
      </c>
      <c r="C41" s="883">
        <f>IF('PR_Section 1A (2)'!C41="","",'PR_Section 1A (2)'!C41)</f>
      </c>
      <c r="D41" s="883" t="e">
        <f>IF('PR_Section 1A (1)'!#REF!="Select","",'PR_Section 1A (1)'!#REF!)</f>
        <v>#REF!</v>
      </c>
      <c r="E41" s="883" t="e">
        <f>IF('PR_Section 1A (1)'!#REF!="Select","",'PR_Section 1A (1)'!#REF!)</f>
        <v>#REF!</v>
      </c>
      <c r="F41" s="883" t="e">
        <f>IF('PR_Section 1A (1)'!#REF!="Select","",'PR_Section 1A (1)'!#REF!)</f>
        <v>#REF!</v>
      </c>
      <c r="G41" s="346">
        <f>IF('PR_Section 1A (2)'!K41="","",'PR_Section 1A (2)'!K41)</f>
      </c>
      <c r="H41" s="346">
        <f>IF('PR_Section 1A (2)'!L41="","",'PR_Section 1A (2)'!L41)</f>
      </c>
      <c r="I41" s="346"/>
      <c r="J41" s="356"/>
      <c r="K41" s="881"/>
      <c r="L41" s="881"/>
      <c r="M41" s="881"/>
      <c r="N41" s="881"/>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7">
        <f>IF('PR_Section 1A (2)'!A42="","",'PR_Section 1A (2)'!A42)</f>
      </c>
      <c r="B42" s="347">
        <f>IF('PR_Section 1A (2)'!B42="","",'PR_Section 1A (2)'!B42)</f>
      </c>
      <c r="C42" s="884">
        <f>IF('PR_Section 1A (2)'!C42="","",'PR_Section 1A (2)'!C42)</f>
      </c>
      <c r="D42" s="884" t="e">
        <f>IF('PR_Section 1A (1)'!#REF!="Select","",'PR_Section 1A (1)'!#REF!)</f>
        <v>#REF!</v>
      </c>
      <c r="E42" s="884" t="e">
        <f>IF('PR_Section 1A (1)'!#REF!="Select","",'PR_Section 1A (1)'!#REF!)</f>
        <v>#REF!</v>
      </c>
      <c r="F42" s="884" t="e">
        <f>IF('PR_Section 1A (1)'!#REF!="Select","",'PR_Section 1A (1)'!#REF!)</f>
        <v>#REF!</v>
      </c>
      <c r="G42" s="348">
        <f>IF('PR_Section 1A (2)'!K42="","",'PR_Section 1A (2)'!K42)</f>
      </c>
      <c r="H42" s="348">
        <f>IF('PR_Section 1A (2)'!L42="","",'PR_Section 1A (2)'!L42)</f>
      </c>
      <c r="I42" s="356"/>
      <c r="J42" s="356"/>
      <c r="K42" s="882"/>
      <c r="L42" s="882"/>
      <c r="M42" s="882"/>
      <c r="N42" s="882"/>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7">
        <f>IF('PR_Section 1A (2)'!A43="","",'PR_Section 1A (2)'!A43)</f>
      </c>
      <c r="B43" s="347">
        <f>IF('PR_Section 1A (2)'!B43="","",'PR_Section 1A (2)'!B43)</f>
      </c>
      <c r="C43" s="884">
        <f>IF('PR_Section 1A (2)'!C43="","",'PR_Section 1A (2)'!C43)</f>
      </c>
      <c r="D43" s="884" t="e">
        <f>IF('PR_Section 1A (1)'!#REF!="Select","",'PR_Section 1A (1)'!#REF!)</f>
        <v>#REF!</v>
      </c>
      <c r="E43" s="884" t="e">
        <f>IF('PR_Section 1A (1)'!#REF!="Select","",'PR_Section 1A (1)'!#REF!)</f>
        <v>#REF!</v>
      </c>
      <c r="F43" s="884" t="e">
        <f>IF('PR_Section 1A (1)'!#REF!="Select","",'PR_Section 1A (1)'!#REF!)</f>
        <v>#REF!</v>
      </c>
      <c r="G43" s="348">
        <f>IF('PR_Section 1A (2)'!K43="","",'PR_Section 1A (2)'!K43)</f>
      </c>
      <c r="H43" s="348">
        <f>IF('PR_Section 1A (2)'!L43="","",'PR_Section 1A (2)'!L43)</f>
      </c>
      <c r="I43" s="356"/>
      <c r="J43" s="356"/>
      <c r="K43" s="882"/>
      <c r="L43" s="882"/>
      <c r="M43" s="882"/>
      <c r="N43" s="882"/>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7">
        <f>IF('PR_Section 1A (2)'!A44="","",'PR_Section 1A (2)'!A44)</f>
      </c>
      <c r="B44" s="347">
        <f>IF('PR_Section 1A (2)'!B44="","",'PR_Section 1A (2)'!B44)</f>
      </c>
      <c r="C44" s="884">
        <f>IF('PR_Section 1A (2)'!C44="","",'PR_Section 1A (2)'!C44)</f>
      </c>
      <c r="D44" s="884" t="e">
        <f>IF('PR_Section 1A (1)'!#REF!="Select","",'PR_Section 1A (1)'!#REF!)</f>
        <v>#REF!</v>
      </c>
      <c r="E44" s="884" t="e">
        <f>IF('PR_Section 1A (1)'!#REF!="Select","",'PR_Section 1A (1)'!#REF!)</f>
        <v>#REF!</v>
      </c>
      <c r="F44" s="884" t="e">
        <f>IF('PR_Section 1A (1)'!#REF!="Select","",'PR_Section 1A (1)'!#REF!)</f>
        <v>#REF!</v>
      </c>
      <c r="G44" s="348">
        <f>IF('PR_Section 1A (2)'!K44="","",'PR_Section 1A (2)'!K44)</f>
      </c>
      <c r="H44" s="348">
        <f>IF('PR_Section 1A (2)'!L44="","",'PR_Section 1A (2)'!L44)</f>
      </c>
      <c r="I44" s="356"/>
      <c r="J44" s="356"/>
      <c r="K44" s="882"/>
      <c r="L44" s="882"/>
      <c r="M44" s="882"/>
      <c r="N44" s="882"/>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7">
        <f>IF('PR_Section 1A (2)'!A45="","",'PR_Section 1A (2)'!A45)</f>
      </c>
      <c r="B45" s="347">
        <f>IF('PR_Section 1A (2)'!B45="","",'PR_Section 1A (2)'!B45)</f>
      </c>
      <c r="C45" s="884">
        <f>IF('PR_Section 1A (2)'!C45="","",'PR_Section 1A (2)'!C45)</f>
      </c>
      <c r="D45" s="884" t="e">
        <f>IF('PR_Section 1A (1)'!#REF!="Select","",'PR_Section 1A (1)'!#REF!)</f>
        <v>#REF!</v>
      </c>
      <c r="E45" s="884" t="e">
        <f>IF('PR_Section 1A (1)'!#REF!="Select","",'PR_Section 1A (1)'!#REF!)</f>
        <v>#REF!</v>
      </c>
      <c r="F45" s="884" t="e">
        <f>IF('PR_Section 1A (1)'!#REF!="Select","",'PR_Section 1A (1)'!#REF!)</f>
        <v>#REF!</v>
      </c>
      <c r="G45" s="348">
        <f>IF('PR_Section 1A (2)'!K45="","",'PR_Section 1A (2)'!K45)</f>
      </c>
      <c r="H45" s="348">
        <f>IF('PR_Section 1A (2)'!L45="","",'PR_Section 1A (2)'!L45)</f>
      </c>
      <c r="I45" s="356"/>
      <c r="J45" s="356"/>
      <c r="K45" s="882"/>
      <c r="L45" s="882"/>
      <c r="M45" s="882"/>
      <c r="N45" s="882"/>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7">
        <f>IF('PR_Section 1A (2)'!A46="","",'PR_Section 1A (2)'!A46)</f>
      </c>
      <c r="B46" s="347">
        <f>IF('PR_Section 1A (2)'!B46="","",'PR_Section 1A (2)'!B46)</f>
      </c>
      <c r="C46" s="884">
        <f>IF('PR_Section 1A (2)'!C46="","",'PR_Section 1A (2)'!C46)</f>
      </c>
      <c r="D46" s="884" t="e">
        <f>IF('PR_Section 1A (1)'!#REF!="Select","",'PR_Section 1A (1)'!#REF!)</f>
        <v>#REF!</v>
      </c>
      <c r="E46" s="884" t="e">
        <f>IF('PR_Section 1A (1)'!#REF!="Select","",'PR_Section 1A (1)'!#REF!)</f>
        <v>#REF!</v>
      </c>
      <c r="F46" s="884" t="e">
        <f>IF('PR_Section 1A (1)'!#REF!="Select","",'PR_Section 1A (1)'!#REF!)</f>
        <v>#REF!</v>
      </c>
      <c r="G46" s="348">
        <f>IF('PR_Section 1A (2)'!K46="","",'PR_Section 1A (2)'!K46)</f>
      </c>
      <c r="H46" s="348">
        <f>IF('PR_Section 1A (2)'!L46="","",'PR_Section 1A (2)'!L46)</f>
      </c>
      <c r="I46" s="356"/>
      <c r="J46" s="356"/>
      <c r="K46" s="882"/>
      <c r="L46" s="882"/>
      <c r="M46" s="882"/>
      <c r="N46" s="882"/>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7">
        <f>IF('PR_Section 1A (2)'!A47="","",'PR_Section 1A (2)'!A47)</f>
      </c>
      <c r="B47" s="347">
        <f>IF('PR_Section 1A (2)'!B47="","",'PR_Section 1A (2)'!B47)</f>
      </c>
      <c r="C47" s="884">
        <f>IF('PR_Section 1A (2)'!C47="","",'PR_Section 1A (2)'!C47)</f>
      </c>
      <c r="D47" s="884" t="e">
        <f>IF('PR_Section 1A (1)'!#REF!="Select","",'PR_Section 1A (1)'!#REF!)</f>
        <v>#REF!</v>
      </c>
      <c r="E47" s="884" t="e">
        <f>IF('PR_Section 1A (1)'!#REF!="Select","",'PR_Section 1A (1)'!#REF!)</f>
        <v>#REF!</v>
      </c>
      <c r="F47" s="884" t="e">
        <f>IF('PR_Section 1A (1)'!#REF!="Select","",'PR_Section 1A (1)'!#REF!)</f>
        <v>#REF!</v>
      </c>
      <c r="G47" s="348">
        <f>IF('PR_Section 1A (2)'!K47="","",'PR_Section 1A (2)'!K47)</f>
      </c>
      <c r="H47" s="348">
        <f>IF('PR_Section 1A (2)'!L47="","",'PR_Section 1A (2)'!L47)</f>
      </c>
      <c r="I47" s="356"/>
      <c r="J47" s="356"/>
      <c r="K47" s="882"/>
      <c r="L47" s="882"/>
      <c r="M47" s="882"/>
      <c r="N47" s="882"/>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7">
        <f>IF('PR_Section 1A (2)'!A48="","",'PR_Section 1A (2)'!A48)</f>
      </c>
      <c r="B48" s="347">
        <f>IF('PR_Section 1A (2)'!B48="","",'PR_Section 1A (2)'!B48)</f>
      </c>
      <c r="C48" s="884">
        <f>IF('PR_Section 1A (2)'!C48="","",'PR_Section 1A (2)'!C48)</f>
      </c>
      <c r="D48" s="884" t="e">
        <f>IF('PR_Section 1A (1)'!#REF!="Select","",'PR_Section 1A (1)'!#REF!)</f>
        <v>#REF!</v>
      </c>
      <c r="E48" s="884" t="e">
        <f>IF('PR_Section 1A (1)'!#REF!="Select","",'PR_Section 1A (1)'!#REF!)</f>
        <v>#REF!</v>
      </c>
      <c r="F48" s="884" t="e">
        <f>IF('PR_Section 1A (1)'!#REF!="Select","",'PR_Section 1A (1)'!#REF!)</f>
        <v>#REF!</v>
      </c>
      <c r="G48" s="348">
        <f>IF('PR_Section 1A (2)'!K48="","",'PR_Section 1A (2)'!K48)</f>
      </c>
      <c r="H48" s="348">
        <f>IF('PR_Section 1A (2)'!L48="","",'PR_Section 1A (2)'!L48)</f>
      </c>
      <c r="I48" s="356"/>
      <c r="J48" s="356"/>
      <c r="K48" s="882"/>
      <c r="L48" s="882"/>
      <c r="M48" s="882"/>
      <c r="N48" s="882"/>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7">
        <f>IF('PR_Section 1A (2)'!A49="","",'PR_Section 1A (2)'!A49)</f>
      </c>
      <c r="B49" s="347">
        <f>IF('PR_Section 1A (2)'!B49="","",'PR_Section 1A (2)'!B49)</f>
      </c>
      <c r="C49" s="884">
        <f>IF('PR_Section 1A (2)'!C49="","",'PR_Section 1A (2)'!C49)</f>
      </c>
      <c r="D49" s="884" t="e">
        <f>IF('PR_Section 1A (1)'!#REF!="Select","",'PR_Section 1A (1)'!#REF!)</f>
        <v>#REF!</v>
      </c>
      <c r="E49" s="884" t="e">
        <f>IF('PR_Section 1A (1)'!#REF!="Select","",'PR_Section 1A (1)'!#REF!)</f>
        <v>#REF!</v>
      </c>
      <c r="F49" s="884" t="e">
        <f>IF('PR_Section 1A (1)'!#REF!="Select","",'PR_Section 1A (1)'!#REF!)</f>
        <v>#REF!</v>
      </c>
      <c r="G49" s="348">
        <f>IF('PR_Section 1A (2)'!K49="","",'PR_Section 1A (2)'!K49)</f>
      </c>
      <c r="H49" s="348">
        <f>IF('PR_Section 1A (2)'!L49="","",'PR_Section 1A (2)'!L49)</f>
      </c>
      <c r="I49" s="356"/>
      <c r="J49" s="356"/>
      <c r="K49" s="882"/>
      <c r="L49" s="882"/>
      <c r="M49" s="882"/>
      <c r="N49" s="882"/>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7">
        <f>IF('PR_Section 1A (2)'!A50="","",'PR_Section 1A (2)'!A50)</f>
      </c>
      <c r="B50" s="347">
        <f>IF('PR_Section 1A (2)'!B50="","",'PR_Section 1A (2)'!B50)</f>
      </c>
      <c r="C50" s="884">
        <f>IF('PR_Section 1A (2)'!C50="","",'PR_Section 1A (2)'!C50)</f>
      </c>
      <c r="D50" s="884" t="e">
        <f>IF('PR_Section 1A (1)'!#REF!="Select","",'PR_Section 1A (1)'!#REF!)</f>
        <v>#REF!</v>
      </c>
      <c r="E50" s="884" t="e">
        <f>IF('PR_Section 1A (1)'!#REF!="Select","",'PR_Section 1A (1)'!#REF!)</f>
        <v>#REF!</v>
      </c>
      <c r="F50" s="884" t="e">
        <f>IF('PR_Section 1A (1)'!#REF!="Select","",'PR_Section 1A (1)'!#REF!)</f>
        <v>#REF!</v>
      </c>
      <c r="G50" s="348">
        <f>IF('PR_Section 1A (2)'!K50="","",'PR_Section 1A (2)'!K50)</f>
      </c>
      <c r="H50" s="348">
        <f>IF('PR_Section 1A (2)'!L50="","",'PR_Section 1A (2)'!L50)</f>
      </c>
      <c r="I50" s="356"/>
      <c r="J50" s="356"/>
      <c r="K50" s="882"/>
      <c r="L50" s="882"/>
      <c r="M50" s="882"/>
      <c r="N50" s="882"/>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7">
        <f>IF('PR_Section 1A (2)'!A51="","",'PR_Section 1A (2)'!A51)</f>
      </c>
      <c r="B51" s="347">
        <f>IF('PR_Section 1A (2)'!B51="","",'PR_Section 1A (2)'!B51)</f>
      </c>
      <c r="C51" s="884">
        <f>IF('PR_Section 1A (2)'!C51="","",'PR_Section 1A (2)'!C51)</f>
      </c>
      <c r="D51" s="884" t="e">
        <f>IF('PR_Section 1A (1)'!#REF!="Select","",'PR_Section 1A (1)'!#REF!)</f>
        <v>#REF!</v>
      </c>
      <c r="E51" s="884" t="e">
        <f>IF('PR_Section 1A (1)'!#REF!="Select","",'PR_Section 1A (1)'!#REF!)</f>
        <v>#REF!</v>
      </c>
      <c r="F51" s="884" t="e">
        <f>IF('PR_Section 1A (1)'!#REF!="Select","",'PR_Section 1A (1)'!#REF!)</f>
        <v>#REF!</v>
      </c>
      <c r="G51" s="348">
        <f>IF('PR_Section 1A (2)'!K51="","",'PR_Section 1A (2)'!K51)</f>
      </c>
      <c r="H51" s="348">
        <f>IF('PR_Section 1A (2)'!L51="","",'PR_Section 1A (2)'!L51)</f>
      </c>
      <c r="I51" s="356"/>
      <c r="J51" s="356"/>
      <c r="K51" s="882"/>
      <c r="L51" s="882"/>
      <c r="M51" s="882"/>
      <c r="N51" s="882"/>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7">
        <f>IF('PR_Section 1A (2)'!A52="","",'PR_Section 1A (2)'!A52)</f>
      </c>
      <c r="B52" s="347">
        <f>IF('PR_Section 1A (2)'!B52="","",'PR_Section 1A (2)'!B52)</f>
      </c>
      <c r="C52" s="884">
        <f>IF('PR_Section 1A (2)'!C52="","",'PR_Section 1A (2)'!C52)</f>
      </c>
      <c r="D52" s="884" t="e">
        <f>IF('PR_Section 1A (1)'!#REF!="Select","",'PR_Section 1A (1)'!#REF!)</f>
        <v>#REF!</v>
      </c>
      <c r="E52" s="884" t="e">
        <f>IF('PR_Section 1A (1)'!#REF!="Select","",'PR_Section 1A (1)'!#REF!)</f>
        <v>#REF!</v>
      </c>
      <c r="F52" s="884" t="e">
        <f>IF('PR_Section 1A (1)'!#REF!="Select","",'PR_Section 1A (1)'!#REF!)</f>
        <v>#REF!</v>
      </c>
      <c r="G52" s="348">
        <f>IF('PR_Section 1A (2)'!K52="","",'PR_Section 1A (2)'!K52)</f>
      </c>
      <c r="H52" s="348">
        <f>IF('PR_Section 1A (2)'!L52="","",'PR_Section 1A (2)'!L52)</f>
      </c>
      <c r="I52" s="356"/>
      <c r="J52" s="356"/>
      <c r="K52" s="882"/>
      <c r="L52" s="882"/>
      <c r="M52" s="882"/>
      <c r="N52" s="882"/>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7">
        <f>IF('PR_Section 1A (2)'!A53="","",'PR_Section 1A (2)'!A53)</f>
      </c>
      <c r="B53" s="347">
        <f>IF('PR_Section 1A (2)'!B53="","",'PR_Section 1A (2)'!B53)</f>
      </c>
      <c r="C53" s="884">
        <f>IF('PR_Section 1A (2)'!C53="","",'PR_Section 1A (2)'!C53)</f>
      </c>
      <c r="D53" s="884" t="e">
        <f>IF('PR_Section 1A (1)'!#REF!="Select","",'PR_Section 1A (1)'!#REF!)</f>
        <v>#REF!</v>
      </c>
      <c r="E53" s="884" t="e">
        <f>IF('PR_Section 1A (1)'!#REF!="Select","",'PR_Section 1A (1)'!#REF!)</f>
        <v>#REF!</v>
      </c>
      <c r="F53" s="884" t="e">
        <f>IF('PR_Section 1A (1)'!#REF!="Select","",'PR_Section 1A (1)'!#REF!)</f>
        <v>#REF!</v>
      </c>
      <c r="G53" s="348">
        <f>IF('PR_Section 1A (2)'!K53="","",'PR_Section 1A (2)'!K53)</f>
      </c>
      <c r="H53" s="348">
        <f>IF('PR_Section 1A (2)'!L53="","",'PR_Section 1A (2)'!L53)</f>
      </c>
      <c r="I53" s="356"/>
      <c r="J53" s="356"/>
      <c r="K53" s="882"/>
      <c r="L53" s="882"/>
      <c r="M53" s="882"/>
      <c r="N53" s="882"/>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7">
        <f>IF('PR_Section 1A (2)'!A54="","",'PR_Section 1A (2)'!A54)</f>
      </c>
      <c r="B54" s="347">
        <f>IF('PR_Section 1A (2)'!B54="","",'PR_Section 1A (2)'!B54)</f>
      </c>
      <c r="C54" s="884">
        <f>IF('PR_Section 1A (2)'!C54="","",'PR_Section 1A (2)'!C54)</f>
      </c>
      <c r="D54" s="884" t="e">
        <f>IF('PR_Section 1A (1)'!#REF!="Select","",'PR_Section 1A (1)'!#REF!)</f>
        <v>#REF!</v>
      </c>
      <c r="E54" s="884" t="e">
        <f>IF('PR_Section 1A (1)'!#REF!="Select","",'PR_Section 1A (1)'!#REF!)</f>
        <v>#REF!</v>
      </c>
      <c r="F54" s="884" t="e">
        <f>IF('PR_Section 1A (1)'!#REF!="Select","",'PR_Section 1A (1)'!#REF!)</f>
        <v>#REF!</v>
      </c>
      <c r="G54" s="348">
        <f>IF('PR_Section 1A (2)'!K54="","",'PR_Section 1A (2)'!K54)</f>
      </c>
      <c r="H54" s="348">
        <f>IF('PR_Section 1A (2)'!L54="","",'PR_Section 1A (2)'!L54)</f>
      </c>
      <c r="I54" s="356"/>
      <c r="J54" s="356"/>
      <c r="K54" s="882"/>
      <c r="L54" s="882"/>
      <c r="M54" s="882"/>
      <c r="N54" s="882"/>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7">
        <f>IF('PR_Section 1A (2)'!A55="","",'PR_Section 1A (2)'!A55)</f>
      </c>
      <c r="B55" s="347">
        <f>IF('PR_Section 1A (2)'!B55="","",'PR_Section 1A (2)'!B55)</f>
      </c>
      <c r="C55" s="884">
        <f>IF('PR_Section 1A (2)'!C55="","",'PR_Section 1A (2)'!C55)</f>
      </c>
      <c r="D55" s="884" t="e">
        <f>IF('PR_Section 1A (1)'!#REF!="Select","",'PR_Section 1A (1)'!#REF!)</f>
        <v>#REF!</v>
      </c>
      <c r="E55" s="884" t="e">
        <f>IF('PR_Section 1A (1)'!#REF!="Select","",'PR_Section 1A (1)'!#REF!)</f>
        <v>#REF!</v>
      </c>
      <c r="F55" s="884" t="e">
        <f>IF('PR_Section 1A (1)'!#REF!="Select","",'PR_Section 1A (1)'!#REF!)</f>
        <v>#REF!</v>
      </c>
      <c r="G55" s="348">
        <f>IF('PR_Section 1A (2)'!K55="","",'PR_Section 1A (2)'!K55)</f>
      </c>
      <c r="H55" s="348">
        <f>IF('PR_Section 1A (2)'!L55="","",'PR_Section 1A (2)'!L55)</f>
      </c>
      <c r="I55" s="356"/>
      <c r="J55" s="356"/>
      <c r="K55" s="882"/>
      <c r="L55" s="882"/>
      <c r="M55" s="882"/>
      <c r="N55" s="882"/>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7">
        <f>IF('PR_Section 1A (2)'!A56="","",'PR_Section 1A (2)'!A56)</f>
      </c>
      <c r="B56" s="347">
        <f>IF('PR_Section 1A (2)'!B56="","",'PR_Section 1A (2)'!B56)</f>
      </c>
      <c r="C56" s="884">
        <f>IF('PR_Section 1A (2)'!C56="","",'PR_Section 1A (2)'!C56)</f>
      </c>
      <c r="D56" s="884" t="e">
        <f>IF('PR_Section 1A (1)'!#REF!="Select","",'PR_Section 1A (1)'!#REF!)</f>
        <v>#REF!</v>
      </c>
      <c r="E56" s="884" t="e">
        <f>IF('PR_Section 1A (1)'!#REF!="Select","",'PR_Section 1A (1)'!#REF!)</f>
        <v>#REF!</v>
      </c>
      <c r="F56" s="884" t="e">
        <f>IF('PR_Section 1A (1)'!#REF!="Select","",'PR_Section 1A (1)'!#REF!)</f>
        <v>#REF!</v>
      </c>
      <c r="G56" s="348">
        <f>IF('PR_Section 1A (2)'!K56="","",'PR_Section 1A (2)'!K56)</f>
      </c>
      <c r="H56" s="348">
        <f>IF('PR_Section 1A (2)'!L56="","",'PR_Section 1A (2)'!L56)</f>
      </c>
      <c r="I56" s="356"/>
      <c r="J56" s="356"/>
      <c r="K56" s="882"/>
      <c r="L56" s="882"/>
      <c r="M56" s="882"/>
      <c r="N56" s="882"/>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7">
        <f>IF('PR_Section 1A (2)'!A57="","",'PR_Section 1A (2)'!A57)</f>
      </c>
      <c r="B57" s="347">
        <f>IF('PR_Section 1A (2)'!B57="","",'PR_Section 1A (2)'!B57)</f>
      </c>
      <c r="C57" s="884">
        <f>IF('PR_Section 1A (2)'!C57="","",'PR_Section 1A (2)'!C57)</f>
      </c>
      <c r="D57" s="884" t="e">
        <f>IF('PR_Section 1A (1)'!#REF!="Select","",'PR_Section 1A (1)'!#REF!)</f>
        <v>#REF!</v>
      </c>
      <c r="E57" s="884" t="e">
        <f>IF('PR_Section 1A (1)'!#REF!="Select","",'PR_Section 1A (1)'!#REF!)</f>
        <v>#REF!</v>
      </c>
      <c r="F57" s="884" t="e">
        <f>IF('PR_Section 1A (1)'!#REF!="Select","",'PR_Section 1A (1)'!#REF!)</f>
        <v>#REF!</v>
      </c>
      <c r="G57" s="348">
        <f>IF('PR_Section 1A (2)'!K57="","",'PR_Section 1A (2)'!K57)</f>
      </c>
      <c r="H57" s="348">
        <f>IF('PR_Section 1A (2)'!L57="","",'PR_Section 1A (2)'!L57)</f>
      </c>
      <c r="I57" s="356"/>
      <c r="J57" s="356"/>
      <c r="K57" s="882"/>
      <c r="L57" s="882"/>
      <c r="M57" s="882"/>
      <c r="N57" s="882"/>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7">
        <f>IF('PR_Section 1A (2)'!A58="","",'PR_Section 1A (2)'!A58)</f>
      </c>
      <c r="B58" s="347">
        <f>IF('PR_Section 1A (2)'!B58="","",'PR_Section 1A (2)'!B58)</f>
      </c>
      <c r="C58" s="884">
        <f>IF('PR_Section 1A (2)'!C58="","",'PR_Section 1A (2)'!C58)</f>
      </c>
      <c r="D58" s="884" t="e">
        <f>IF('PR_Section 1A (1)'!#REF!="Select","",'PR_Section 1A (1)'!#REF!)</f>
        <v>#REF!</v>
      </c>
      <c r="E58" s="884" t="e">
        <f>IF('PR_Section 1A (1)'!#REF!="Select","",'PR_Section 1A (1)'!#REF!)</f>
        <v>#REF!</v>
      </c>
      <c r="F58" s="884" t="e">
        <f>IF('PR_Section 1A (1)'!#REF!="Select","",'PR_Section 1A (1)'!#REF!)</f>
        <v>#REF!</v>
      </c>
      <c r="G58" s="348">
        <f>IF('PR_Section 1A (2)'!K58="","",'PR_Section 1A (2)'!K58)</f>
      </c>
      <c r="H58" s="348">
        <f>IF('PR_Section 1A (2)'!L58="","",'PR_Section 1A (2)'!L58)</f>
      </c>
      <c r="I58" s="356"/>
      <c r="J58" s="356"/>
      <c r="K58" s="882"/>
      <c r="L58" s="882"/>
      <c r="M58" s="882"/>
      <c r="N58" s="882"/>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7">
        <f>IF('PR_Section 1A (2)'!A59="","",'PR_Section 1A (2)'!A59)</f>
      </c>
      <c r="B59" s="347">
        <f>IF('PR_Section 1A (2)'!B59="","",'PR_Section 1A (2)'!B59)</f>
      </c>
      <c r="C59" s="884">
        <f>IF('PR_Section 1A (2)'!C59="","",'PR_Section 1A (2)'!C59)</f>
      </c>
      <c r="D59" s="884" t="e">
        <f>IF('PR_Section 1A (1)'!#REF!="Select","",'PR_Section 1A (1)'!#REF!)</f>
        <v>#REF!</v>
      </c>
      <c r="E59" s="884" t="e">
        <f>IF('PR_Section 1A (1)'!#REF!="Select","",'PR_Section 1A (1)'!#REF!)</f>
        <v>#REF!</v>
      </c>
      <c r="F59" s="884" t="e">
        <f>IF('PR_Section 1A (1)'!#REF!="Select","",'PR_Section 1A (1)'!#REF!)</f>
        <v>#REF!</v>
      </c>
      <c r="G59" s="348">
        <f>IF('PR_Section 1A (2)'!K59="","",'PR_Section 1A (2)'!K59)</f>
      </c>
      <c r="H59" s="348">
        <f>IF('PR_Section 1A (2)'!L59="","",'PR_Section 1A (2)'!L59)</f>
      </c>
      <c r="I59" s="356"/>
      <c r="J59" s="356"/>
      <c r="K59" s="882"/>
      <c r="L59" s="882"/>
      <c r="M59" s="882"/>
      <c r="N59" s="882"/>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7">
        <f>IF('PR_Section 1A (2)'!A60="","",'PR_Section 1A (2)'!A60)</f>
      </c>
      <c r="B60" s="347">
        <f>IF('PR_Section 1A (2)'!B60="","",'PR_Section 1A (2)'!B60)</f>
      </c>
      <c r="C60" s="884">
        <f>IF('PR_Section 1A (2)'!C60="","",'PR_Section 1A (2)'!C60)</f>
      </c>
      <c r="D60" s="884" t="e">
        <f>IF('PR_Section 1A (1)'!#REF!="Select","",'PR_Section 1A (1)'!#REF!)</f>
        <v>#REF!</v>
      </c>
      <c r="E60" s="884" t="e">
        <f>IF('PR_Section 1A (1)'!#REF!="Select","",'PR_Section 1A (1)'!#REF!)</f>
        <v>#REF!</v>
      </c>
      <c r="F60" s="884" t="e">
        <f>IF('PR_Section 1A (1)'!#REF!="Select","",'PR_Section 1A (1)'!#REF!)</f>
        <v>#REF!</v>
      </c>
      <c r="G60" s="348">
        <f>IF('PR_Section 1A (2)'!K60="","",'PR_Section 1A (2)'!K60)</f>
      </c>
      <c r="H60" s="348">
        <f>IF('PR_Section 1A (2)'!L60="","",'PR_Section 1A (2)'!L60)</f>
      </c>
      <c r="I60" s="356"/>
      <c r="J60" s="356"/>
      <c r="K60" s="882"/>
      <c r="L60" s="882"/>
      <c r="M60" s="882"/>
      <c r="N60" s="882"/>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7"/>
      <c r="B61" s="307"/>
      <c r="C61" s="307"/>
      <c r="D61" s="307"/>
      <c r="E61" s="307"/>
      <c r="F61" s="307"/>
      <c r="G61" s="349"/>
      <c r="H61" s="307"/>
      <c r="I61" s="316"/>
      <c r="J61" s="316"/>
      <c r="K61" s="316"/>
      <c r="L61" s="316"/>
      <c r="M61" s="316"/>
      <c r="N61" s="316"/>
    </row>
    <row r="62" spans="1:14" ht="12.75">
      <c r="A62" s="307"/>
      <c r="B62" s="307"/>
      <c r="C62" s="307"/>
      <c r="D62" s="307"/>
      <c r="E62" s="307"/>
      <c r="F62" s="307"/>
      <c r="G62" s="349"/>
      <c r="H62" s="307"/>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251" s="151" customFormat="1" ht="12.75">
      <c r="A81" s="316"/>
      <c r="B81" s="316"/>
      <c r="C81" s="316"/>
      <c r="D81" s="316"/>
      <c r="E81" s="316"/>
      <c r="F81" s="316"/>
      <c r="G81" s="318"/>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c r="GX81" s="316"/>
      <c r="GY81" s="316"/>
      <c r="GZ81" s="316"/>
      <c r="HA81" s="316"/>
      <c r="HB81" s="316"/>
      <c r="HC81" s="316"/>
      <c r="HD81" s="316"/>
      <c r="HE81" s="316"/>
      <c r="HF81" s="316"/>
      <c r="HG81" s="316"/>
      <c r="HH81" s="316"/>
      <c r="HI81" s="316"/>
      <c r="HJ81" s="316"/>
      <c r="HK81" s="316"/>
      <c r="HL81" s="316"/>
      <c r="HM81" s="316"/>
      <c r="HN81" s="316"/>
      <c r="HO81" s="316"/>
      <c r="HP81" s="316"/>
      <c r="HQ81" s="316"/>
      <c r="HR81" s="316"/>
      <c r="HS81" s="316"/>
      <c r="HT81" s="316"/>
      <c r="HU81" s="316"/>
      <c r="HV81" s="316"/>
      <c r="HW81" s="316"/>
      <c r="HX81" s="316"/>
      <c r="HY81" s="316"/>
      <c r="HZ81" s="316"/>
      <c r="IA81" s="316"/>
      <c r="IB81" s="316"/>
      <c r="IC81" s="316"/>
      <c r="ID81" s="316"/>
      <c r="IE81" s="316"/>
      <c r="IF81" s="316"/>
      <c r="IG81" s="316"/>
      <c r="IH81" s="316"/>
      <c r="II81" s="316"/>
      <c r="IJ81" s="316"/>
      <c r="IK81" s="316"/>
      <c r="IL81" s="316"/>
      <c r="IM81" s="316"/>
      <c r="IN81" s="316"/>
      <c r="IO81" s="316"/>
      <c r="IP81" s="316"/>
      <c r="IQ81" s="316"/>
    </row>
    <row r="82" spans="1:251" s="151" customFormat="1" ht="12.75">
      <c r="A82" s="316"/>
      <c r="B82" s="316"/>
      <c r="C82" s="316"/>
      <c r="D82" s="316"/>
      <c r="E82" s="316"/>
      <c r="F82" s="316"/>
      <c r="G82" s="318"/>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c r="GX82" s="316"/>
      <c r="GY82" s="316"/>
      <c r="GZ82" s="316"/>
      <c r="HA82" s="316"/>
      <c r="HB82" s="316"/>
      <c r="HC82" s="316"/>
      <c r="HD82" s="316"/>
      <c r="HE82" s="316"/>
      <c r="HF82" s="316"/>
      <c r="HG82" s="316"/>
      <c r="HH82" s="316"/>
      <c r="HI82" s="316"/>
      <c r="HJ82" s="316"/>
      <c r="HK82" s="316"/>
      <c r="HL82" s="316"/>
      <c r="HM82" s="316"/>
      <c r="HN82" s="316"/>
      <c r="HO82" s="316"/>
      <c r="HP82" s="316"/>
      <c r="HQ82" s="316"/>
      <c r="HR82" s="316"/>
      <c r="HS82" s="316"/>
      <c r="HT82" s="316"/>
      <c r="HU82" s="316"/>
      <c r="HV82" s="316"/>
      <c r="HW82" s="316"/>
      <c r="HX82" s="316"/>
      <c r="HY82" s="316"/>
      <c r="HZ82" s="316"/>
      <c r="IA82" s="316"/>
      <c r="IB82" s="316"/>
      <c r="IC82" s="316"/>
      <c r="ID82" s="316"/>
      <c r="IE82" s="316"/>
      <c r="IF82" s="316"/>
      <c r="IG82" s="316"/>
      <c r="IH82" s="316"/>
      <c r="II82" s="316"/>
      <c r="IJ82" s="316"/>
      <c r="IK82" s="316"/>
      <c r="IL82" s="316"/>
      <c r="IM82" s="316"/>
      <c r="IN82" s="316"/>
      <c r="IO82" s="316"/>
      <c r="IP82" s="316"/>
      <c r="IQ82" s="316"/>
    </row>
    <row r="83" spans="1:251" s="151" customFormat="1" ht="12.75">
      <c r="A83" s="316"/>
      <c r="B83" s="316"/>
      <c r="C83" s="316"/>
      <c r="D83" s="316"/>
      <c r="E83" s="316"/>
      <c r="F83" s="316"/>
      <c r="G83" s="318"/>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c r="GX83" s="316"/>
      <c r="GY83" s="316"/>
      <c r="GZ83" s="316"/>
      <c r="HA83" s="316"/>
      <c r="HB83" s="316"/>
      <c r="HC83" s="316"/>
      <c r="HD83" s="316"/>
      <c r="HE83" s="316"/>
      <c r="HF83" s="316"/>
      <c r="HG83" s="316"/>
      <c r="HH83" s="316"/>
      <c r="HI83" s="316"/>
      <c r="HJ83" s="316"/>
      <c r="HK83" s="316"/>
      <c r="HL83" s="316"/>
      <c r="HM83" s="316"/>
      <c r="HN83" s="316"/>
      <c r="HO83" s="316"/>
      <c r="HP83" s="316"/>
      <c r="HQ83" s="316"/>
      <c r="HR83" s="316"/>
      <c r="HS83" s="316"/>
      <c r="HT83" s="316"/>
      <c r="HU83" s="316"/>
      <c r="HV83" s="316"/>
      <c r="HW83" s="316"/>
      <c r="HX83" s="316"/>
      <c r="HY83" s="316"/>
      <c r="HZ83" s="316"/>
      <c r="IA83" s="316"/>
      <c r="IB83" s="316"/>
      <c r="IC83" s="316"/>
      <c r="ID83" s="316"/>
      <c r="IE83" s="316"/>
      <c r="IF83" s="316"/>
      <c r="IG83" s="316"/>
      <c r="IH83" s="316"/>
      <c r="II83" s="316"/>
      <c r="IJ83" s="316"/>
      <c r="IK83" s="316"/>
      <c r="IL83" s="316"/>
      <c r="IM83" s="316"/>
      <c r="IN83" s="316"/>
      <c r="IO83" s="316"/>
      <c r="IP83" s="316"/>
      <c r="IQ83" s="316"/>
    </row>
    <row r="84" spans="1:251" s="151" customFormat="1" ht="12.75">
      <c r="A84" s="316"/>
      <c r="B84" s="316"/>
      <c r="C84" s="316"/>
      <c r="D84" s="316"/>
      <c r="E84" s="316"/>
      <c r="F84" s="316"/>
      <c r="G84" s="318"/>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c r="GX84" s="316"/>
      <c r="GY84" s="316"/>
      <c r="GZ84" s="316"/>
      <c r="HA84" s="316"/>
      <c r="HB84" s="316"/>
      <c r="HC84" s="316"/>
      <c r="HD84" s="316"/>
      <c r="HE84" s="316"/>
      <c r="HF84" s="316"/>
      <c r="HG84" s="316"/>
      <c r="HH84" s="316"/>
      <c r="HI84" s="316"/>
      <c r="HJ84" s="316"/>
      <c r="HK84" s="316"/>
      <c r="HL84" s="316"/>
      <c r="HM84" s="316"/>
      <c r="HN84" s="316"/>
      <c r="HO84" s="316"/>
      <c r="HP84" s="316"/>
      <c r="HQ84" s="316"/>
      <c r="HR84" s="316"/>
      <c r="HS84" s="316"/>
      <c r="HT84" s="316"/>
      <c r="HU84" s="316"/>
      <c r="HV84" s="316"/>
      <c r="HW84" s="316"/>
      <c r="HX84" s="316"/>
      <c r="HY84" s="316"/>
      <c r="HZ84" s="316"/>
      <c r="IA84" s="316"/>
      <c r="IB84" s="316"/>
      <c r="IC84" s="316"/>
      <c r="ID84" s="316"/>
      <c r="IE84" s="316"/>
      <c r="IF84" s="316"/>
      <c r="IG84" s="316"/>
      <c r="IH84" s="316"/>
      <c r="II84" s="316"/>
      <c r="IJ84" s="316"/>
      <c r="IK84" s="316"/>
      <c r="IL84" s="316"/>
      <c r="IM84" s="316"/>
      <c r="IN84" s="316"/>
      <c r="IO84" s="316"/>
      <c r="IP84" s="316"/>
      <c r="IQ84" s="316"/>
    </row>
    <row r="85" spans="1:251" s="151" customFormat="1" ht="12.75">
      <c r="A85" s="316"/>
      <c r="B85" s="316"/>
      <c r="C85" s="316"/>
      <c r="D85" s="316"/>
      <c r="E85" s="316"/>
      <c r="F85" s="316"/>
      <c r="G85" s="318"/>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c r="GX85" s="316"/>
      <c r="GY85" s="316"/>
      <c r="GZ85" s="316"/>
      <c r="HA85" s="316"/>
      <c r="HB85" s="316"/>
      <c r="HC85" s="316"/>
      <c r="HD85" s="316"/>
      <c r="HE85" s="316"/>
      <c r="HF85" s="316"/>
      <c r="HG85" s="316"/>
      <c r="HH85" s="316"/>
      <c r="HI85" s="316"/>
      <c r="HJ85" s="316"/>
      <c r="HK85" s="316"/>
      <c r="HL85" s="316"/>
      <c r="HM85" s="316"/>
      <c r="HN85" s="316"/>
      <c r="HO85" s="316"/>
      <c r="HP85" s="316"/>
      <c r="HQ85" s="316"/>
      <c r="HR85" s="316"/>
      <c r="HS85" s="316"/>
      <c r="HT85" s="316"/>
      <c r="HU85" s="316"/>
      <c r="HV85" s="316"/>
      <c r="HW85" s="316"/>
      <c r="HX85" s="316"/>
      <c r="HY85" s="316"/>
      <c r="HZ85" s="316"/>
      <c r="IA85" s="316"/>
      <c r="IB85" s="316"/>
      <c r="IC85" s="316"/>
      <c r="ID85" s="316"/>
      <c r="IE85" s="316"/>
      <c r="IF85" s="316"/>
      <c r="IG85" s="316"/>
      <c r="IH85" s="316"/>
      <c r="II85" s="316"/>
      <c r="IJ85" s="316"/>
      <c r="IK85" s="316"/>
      <c r="IL85" s="316"/>
      <c r="IM85" s="316"/>
      <c r="IN85" s="316"/>
      <c r="IO85" s="316"/>
      <c r="IP85" s="316"/>
      <c r="IQ85" s="316"/>
    </row>
    <row r="86" spans="1:251" s="151" customFormat="1" ht="12.75">
      <c r="A86" s="316"/>
      <c r="B86" s="316"/>
      <c r="C86" s="316"/>
      <c r="D86" s="316"/>
      <c r="E86" s="316"/>
      <c r="F86" s="316"/>
      <c r="G86" s="318"/>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row>
    <row r="87" spans="1:251" s="151" customFormat="1" ht="12.75">
      <c r="A87" s="316"/>
      <c r="B87" s="316"/>
      <c r="C87" s="316"/>
      <c r="D87" s="316"/>
      <c r="E87" s="316"/>
      <c r="F87" s="316"/>
      <c r="G87" s="318"/>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c r="GX87" s="316"/>
      <c r="GY87" s="316"/>
      <c r="GZ87" s="316"/>
      <c r="HA87" s="316"/>
      <c r="HB87" s="316"/>
      <c r="HC87" s="316"/>
      <c r="HD87" s="316"/>
      <c r="HE87" s="316"/>
      <c r="HF87" s="316"/>
      <c r="HG87" s="316"/>
      <c r="HH87" s="316"/>
      <c r="HI87" s="316"/>
      <c r="HJ87" s="316"/>
      <c r="HK87" s="316"/>
      <c r="HL87" s="316"/>
      <c r="HM87" s="316"/>
      <c r="HN87" s="316"/>
      <c r="HO87" s="316"/>
      <c r="HP87" s="316"/>
      <c r="HQ87" s="316"/>
      <c r="HR87" s="316"/>
      <c r="HS87" s="316"/>
      <c r="HT87" s="316"/>
      <c r="HU87" s="316"/>
      <c r="HV87" s="316"/>
      <c r="HW87" s="316"/>
      <c r="HX87" s="316"/>
      <c r="HY87" s="316"/>
      <c r="HZ87" s="316"/>
      <c r="IA87" s="316"/>
      <c r="IB87" s="316"/>
      <c r="IC87" s="316"/>
      <c r="ID87" s="316"/>
      <c r="IE87" s="316"/>
      <c r="IF87" s="316"/>
      <c r="IG87" s="316"/>
      <c r="IH87" s="316"/>
      <c r="II87" s="316"/>
      <c r="IJ87" s="316"/>
      <c r="IK87" s="316"/>
      <c r="IL87" s="316"/>
      <c r="IM87" s="316"/>
      <c r="IN87" s="316"/>
      <c r="IO87" s="316"/>
      <c r="IP87" s="316"/>
      <c r="IQ87" s="316"/>
    </row>
    <row r="88" spans="1:251" s="151" customFormat="1" ht="12.75">
      <c r="A88" s="316"/>
      <c r="B88" s="316"/>
      <c r="C88" s="316"/>
      <c r="D88" s="316"/>
      <c r="E88" s="316"/>
      <c r="F88" s="316"/>
      <c r="G88" s="318"/>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row>
    <row r="89" spans="1:251" s="151" customFormat="1" ht="12.75">
      <c r="A89" s="316"/>
      <c r="B89" s="316"/>
      <c r="C89" s="316"/>
      <c r="D89" s="316"/>
      <c r="E89" s="316"/>
      <c r="F89" s="316"/>
      <c r="G89" s="318"/>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row>
    <row r="90" spans="1:251" s="151" customFormat="1" ht="12.75">
      <c r="A90" s="316"/>
      <c r="B90" s="316"/>
      <c r="C90" s="316"/>
      <c r="D90" s="316"/>
      <c r="E90" s="316"/>
      <c r="F90" s="316"/>
      <c r="G90" s="318"/>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row>
    <row r="91" spans="1:251" s="151" customFormat="1" ht="12.75">
      <c r="A91" s="316"/>
      <c r="B91" s="316"/>
      <c r="C91" s="316"/>
      <c r="D91" s="316"/>
      <c r="E91" s="316"/>
      <c r="F91" s="316"/>
      <c r="G91" s="318"/>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row>
    <row r="92" spans="1:251" s="151" customFormat="1" ht="12.75">
      <c r="A92" s="316"/>
      <c r="B92" s="316"/>
      <c r="C92" s="316"/>
      <c r="D92" s="316"/>
      <c r="E92" s="316"/>
      <c r="F92" s="316"/>
      <c r="G92" s="318"/>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row>
    <row r="93" spans="1:251" s="151" customFormat="1" ht="12.75">
      <c r="A93" s="316"/>
      <c r="B93" s="316"/>
      <c r="C93" s="316"/>
      <c r="D93" s="316"/>
      <c r="E93" s="316"/>
      <c r="F93" s="316"/>
      <c r="G93" s="318"/>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c r="GX93" s="316"/>
      <c r="GY93" s="316"/>
      <c r="GZ93" s="316"/>
      <c r="HA93" s="316"/>
      <c r="HB93" s="316"/>
      <c r="HC93" s="316"/>
      <c r="HD93" s="316"/>
      <c r="HE93" s="316"/>
      <c r="HF93" s="316"/>
      <c r="HG93" s="316"/>
      <c r="HH93" s="316"/>
      <c r="HI93" s="316"/>
      <c r="HJ93" s="316"/>
      <c r="HK93" s="316"/>
      <c r="HL93" s="316"/>
      <c r="HM93" s="316"/>
      <c r="HN93" s="316"/>
      <c r="HO93" s="316"/>
      <c r="HP93" s="316"/>
      <c r="HQ93" s="316"/>
      <c r="HR93" s="316"/>
      <c r="HS93" s="316"/>
      <c r="HT93" s="316"/>
      <c r="HU93" s="316"/>
      <c r="HV93" s="316"/>
      <c r="HW93" s="316"/>
      <c r="HX93" s="316"/>
      <c r="HY93" s="316"/>
      <c r="HZ93" s="316"/>
      <c r="IA93" s="316"/>
      <c r="IB93" s="316"/>
      <c r="IC93" s="316"/>
      <c r="ID93" s="316"/>
      <c r="IE93" s="316"/>
      <c r="IF93" s="316"/>
      <c r="IG93" s="316"/>
      <c r="IH93" s="316"/>
      <c r="II93" s="316"/>
      <c r="IJ93" s="316"/>
      <c r="IK93" s="316"/>
      <c r="IL93" s="316"/>
      <c r="IM93" s="316"/>
      <c r="IN93" s="316"/>
      <c r="IO93" s="316"/>
      <c r="IP93" s="316"/>
      <c r="IQ93" s="316"/>
    </row>
    <row r="94" spans="1:251" s="151" customFormat="1" ht="12.75">
      <c r="A94" s="316"/>
      <c r="B94" s="316"/>
      <c r="C94" s="316"/>
      <c r="D94" s="316"/>
      <c r="E94" s="316"/>
      <c r="F94" s="316"/>
      <c r="G94" s="318"/>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row>
    <row r="95" spans="1:251" s="151" customFormat="1" ht="12.75">
      <c r="A95" s="316"/>
      <c r="B95" s="316"/>
      <c r="C95" s="316"/>
      <c r="D95" s="316"/>
      <c r="E95" s="316"/>
      <c r="F95" s="316"/>
      <c r="G95" s="318"/>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row>
    <row r="96" spans="1:251" s="151" customFormat="1" ht="12.75">
      <c r="A96" s="316"/>
      <c r="B96" s="316"/>
      <c r="C96" s="316"/>
      <c r="D96" s="316"/>
      <c r="E96" s="316"/>
      <c r="F96" s="316"/>
      <c r="G96" s="318"/>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row>
    <row r="97" spans="1:251"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row>
    <row r="98" spans="1:251"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row>
    <row r="99" spans="1:251"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row>
    <row r="100" spans="1:251"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row>
    <row r="101" spans="1:251"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row>
    <row r="102" spans="1:251"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row>
    <row r="103" spans="1:251"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row>
    <row r="104" spans="1:251"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row>
    <row r="105" spans="1:251"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row>
    <row r="106" spans="1:251"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row>
    <row r="107" spans="1:251"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row>
    <row r="108" spans="1:251"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row>
    <row r="109" spans="1:251"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row>
    <row r="110" spans="1:251"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row>
    <row r="111" spans="1:251"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row>
    <row r="112" spans="1:251"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row>
    <row r="113" spans="1:251"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row>
    <row r="114" spans="1:251"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row>
    <row r="115" spans="1:251"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row>
    <row r="116" spans="1:251"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row>
    <row r="117" spans="1:251"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row>
    <row r="118" spans="1:251"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row>
    <row r="119" spans="1:251"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row>
    <row r="120" spans="1:251"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row>
    <row r="121" spans="1:251"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row>
    <row r="122" spans="1:251"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row>
    <row r="123" spans="1:251"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row>
    <row r="124" spans="1:251"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row>
    <row r="125" spans="1:251"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row>
    <row r="126" spans="1:251"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row>
    <row r="127" spans="1:251"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row>
    <row r="128" spans="1:251"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row>
    <row r="129" spans="1:251"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row>
    <row r="130" spans="1:251"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row>
    <row r="131" spans="1:251"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row>
    <row r="132" spans="1:251"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row>
    <row r="133" spans="1:251"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row>
    <row r="134" spans="1:251"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row>
    <row r="135" spans="1:251"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row>
    <row r="136" spans="1:251"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row>
    <row r="137" spans="1:251"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row>
    <row r="138" spans="1:251"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row>
    <row r="139" spans="1:251"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row>
    <row r="140" spans="1:251"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row>
    <row r="141" spans="1:251"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row>
    <row r="142" spans="1:251"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row>
    <row r="143" spans="1:251"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row>
    <row r="144" spans="1:251"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row>
    <row r="145" spans="1:251"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row>
    <row r="146" spans="1:251"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row>
    <row r="147" spans="1:251"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row>
    <row r="148" spans="1:251"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row>
    <row r="149" spans="1:251"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row>
    <row r="150" spans="1:251"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row>
    <row r="151" spans="1:251"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row>
    <row r="152" spans="1:251"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row>
    <row r="153" spans="1:251"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row>
    <row r="154" spans="1:251"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row>
    <row r="155" spans="1:251"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row>
    <row r="156" spans="1:251"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row>
    <row r="157" spans="1:251"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row>
    <row r="158" spans="1:251"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row>
    <row r="159" spans="1:251"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row>
    <row r="160" spans="1:251"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row>
    <row r="161" spans="1:251"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row>
    <row r="162" spans="1:251"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row>
    <row r="163" spans="1:251"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row>
    <row r="164" spans="1:251"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row>
    <row r="165" spans="1:251"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row>
    <row r="166" spans="1:251"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row>
    <row r="167" spans="1:251"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row>
    <row r="168" spans="1:251"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row>
    <row r="169" spans="1:251"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row>
    <row r="170" spans="1:251"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row>
    <row r="171" spans="1:251"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row>
    <row r="172" spans="1:251"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row>
    <row r="173" spans="1:251"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row>
    <row r="174" spans="1:251"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row>
    <row r="175" spans="1:251"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row>
    <row r="176" spans="1:251"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row>
    <row r="177" spans="1:251"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row>
    <row r="178" spans="1:251"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row>
    <row r="179" spans="1:251"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row>
    <row r="180" spans="1:251"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row>
    <row r="181" spans="1:251"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row>
    <row r="182" spans="1:251"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row>
    <row r="183" spans="1:251"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row>
    <row r="184" spans="1:251"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row>
    <row r="185" spans="1:251"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row>
    <row r="186" spans="1:251"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row>
    <row r="187" spans="1:251"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row>
    <row r="188" spans="1:251"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row>
    <row r="189" spans="1:251"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row>
    <row r="190" spans="1:251"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row>
    <row r="191" spans="1:251"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row>
    <row r="192" spans="1:251"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row>
    <row r="193" spans="1:251"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row>
    <row r="194" spans="1:251"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row>
    <row r="195" spans="1:251"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row>
    <row r="196" spans="1:251"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row>
    <row r="197" spans="1:251"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row>
    <row r="198" spans="1:251"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row>
    <row r="199" spans="1:251"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row>
    <row r="200" spans="1:251"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row>
    <row r="201" spans="1:251"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row>
    <row r="202" spans="1:251"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row>
    <row r="203" spans="1:251"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row>
    <row r="204" spans="1:251"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row>
    <row r="205" spans="1:251"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row>
  </sheetData>
  <sheetProtection password="D318" sheet="1" objects="1" scenarios="1" formatCells="0" formatColumns="0" formatRows="0" selectLockedCells="1"/>
  <mergeCells count="112">
    <mergeCell ref="C60:F60"/>
    <mergeCell ref="K59:N59"/>
    <mergeCell ref="K60:N60"/>
    <mergeCell ref="K53:N53"/>
    <mergeCell ref="K54:N54"/>
    <mergeCell ref="K55:N55"/>
    <mergeCell ref="K56:N56"/>
    <mergeCell ref="K57:N57"/>
    <mergeCell ref="K58:N58"/>
    <mergeCell ref="C56:F56"/>
    <mergeCell ref="C55:F55"/>
    <mergeCell ref="C45:F45"/>
    <mergeCell ref="C46:F46"/>
    <mergeCell ref="K44:N44"/>
    <mergeCell ref="C49:F49"/>
    <mergeCell ref="K51:N51"/>
    <mergeCell ref="K52:N52"/>
    <mergeCell ref="K47:N47"/>
    <mergeCell ref="K48:N48"/>
    <mergeCell ref="K49:N49"/>
    <mergeCell ref="C47:F47"/>
    <mergeCell ref="C48:F48"/>
    <mergeCell ref="C51:F51"/>
    <mergeCell ref="C52:F52"/>
    <mergeCell ref="C50:F50"/>
    <mergeCell ref="K45:N45"/>
    <mergeCell ref="K46:N46"/>
    <mergeCell ref="K50:N50"/>
    <mergeCell ref="C41:F41"/>
    <mergeCell ref="C42:F42"/>
    <mergeCell ref="K43:N43"/>
    <mergeCell ref="C53:F53"/>
    <mergeCell ref="C59:F59"/>
    <mergeCell ref="C44:F44"/>
    <mergeCell ref="C43:F43"/>
    <mergeCell ref="C54:F54"/>
    <mergeCell ref="C57:F57"/>
    <mergeCell ref="C58:F58"/>
    <mergeCell ref="C9:F10"/>
    <mergeCell ref="G9:G10"/>
    <mergeCell ref="K41:N41"/>
    <mergeCell ref="K42:N42"/>
    <mergeCell ref="A1:K1"/>
    <mergeCell ref="H9:H10"/>
    <mergeCell ref="I9:I10"/>
    <mergeCell ref="J9:J10"/>
    <mergeCell ref="K9:N10"/>
    <mergeCell ref="A3:B3"/>
    <mergeCell ref="C3:F3"/>
    <mergeCell ref="C6:F6"/>
    <mergeCell ref="A7:L7"/>
    <mergeCell ref="A8:N8"/>
    <mergeCell ref="C12:F12"/>
    <mergeCell ref="K12:N12"/>
    <mergeCell ref="A9:A10"/>
    <mergeCell ref="B9:B10"/>
    <mergeCell ref="C11:F11"/>
    <mergeCell ref="K11:N11"/>
    <mergeCell ref="C21:F21"/>
    <mergeCell ref="C25:F25"/>
    <mergeCell ref="K21:N21"/>
    <mergeCell ref="C13:F13"/>
    <mergeCell ref="C14:F14"/>
    <mergeCell ref="K17:N17"/>
    <mergeCell ref="K13:N13"/>
    <mergeCell ref="K14:N14"/>
    <mergeCell ref="C16:F16"/>
    <mergeCell ref="C18:F18"/>
    <mergeCell ref="C30:F30"/>
    <mergeCell ref="K30:N30"/>
    <mergeCell ref="C22:F22"/>
    <mergeCell ref="K22:N22"/>
    <mergeCell ref="K23:N23"/>
    <mergeCell ref="C23:F23"/>
    <mergeCell ref="C29:F29"/>
    <mergeCell ref="K29:N29"/>
    <mergeCell ref="K25:N25"/>
    <mergeCell ref="C15:F15"/>
    <mergeCell ref="K20:N20"/>
    <mergeCell ref="C17:F17"/>
    <mergeCell ref="K15:N15"/>
    <mergeCell ref="K16:N16"/>
    <mergeCell ref="C19:F19"/>
    <mergeCell ref="C20:F20"/>
    <mergeCell ref="K18:N18"/>
    <mergeCell ref="K19:N19"/>
    <mergeCell ref="C32:F32"/>
    <mergeCell ref="K32:N32"/>
    <mergeCell ref="C26:F26"/>
    <mergeCell ref="K26:N26"/>
    <mergeCell ref="C31:F31"/>
    <mergeCell ref="K31:N31"/>
    <mergeCell ref="C27:F27"/>
    <mergeCell ref="K27:N27"/>
    <mergeCell ref="C28:F28"/>
    <mergeCell ref="K28:N28"/>
    <mergeCell ref="C33:F33"/>
    <mergeCell ref="K33:N33"/>
    <mergeCell ref="C34:F34"/>
    <mergeCell ref="K34:N34"/>
    <mergeCell ref="C40:F40"/>
    <mergeCell ref="K40:N40"/>
    <mergeCell ref="C38:F38"/>
    <mergeCell ref="K38:N38"/>
    <mergeCell ref="C39:F39"/>
    <mergeCell ref="K39:N39"/>
    <mergeCell ref="C35:F35"/>
    <mergeCell ref="K35:N35"/>
    <mergeCell ref="C37:F37"/>
    <mergeCell ref="K37:N37"/>
    <mergeCell ref="C36:F36"/>
    <mergeCell ref="K36:N36"/>
  </mergeCells>
  <conditionalFormatting sqref="A11:A40 B11:F20 B22:F23 B25:F40">
    <cfRule type="cellIs" priority="3" dxfId="0" operator="notEqual" stopIfTrue="1">
      <formula>IR11</formula>
    </cfRule>
  </conditionalFormatting>
  <conditionalFormatting sqref="H11:H40 G11:G20 G22:G23 G25:G40">
    <cfRule type="cellIs" priority="4" dxfId="0" operator="notEqual" stopIfTrue="1">
      <formula>IU11</formula>
    </cfRule>
  </conditionalFormatting>
  <conditionalFormatting sqref="B41:B60">
    <cfRule type="cellIs" priority="5" dxfId="0" operator="notEqual" stopIfTrue="1">
      <formula>IS41</formula>
    </cfRule>
    <cfRule type="cellIs" priority="6" dxfId="7" operator="notEqual" stopIfTrue="1">
      <formula>IQ41</formula>
    </cfRule>
  </conditionalFormatting>
  <conditionalFormatting sqref="A41:A60">
    <cfRule type="cellIs" priority="7" dxfId="0" operator="notEqual" stopIfTrue="1">
      <formula>IR41</formula>
    </cfRule>
    <cfRule type="cellIs" priority="8" dxfId="7" operator="notEqual" stopIfTrue="1">
      <formula>IQ41</formula>
    </cfRule>
  </conditionalFormatting>
  <conditionalFormatting sqref="C41:F60">
    <cfRule type="cellIs" priority="9" dxfId="0" operator="notEqual" stopIfTrue="1">
      <formula>IT41</formula>
    </cfRule>
    <cfRule type="cellIs" priority="10" dxfId="7" operator="notEqual" stopIfTrue="1">
      <formula>IQ41</formula>
    </cfRule>
  </conditionalFormatting>
  <conditionalFormatting sqref="G41:G60">
    <cfRule type="cellIs" priority="11" dxfId="0" operator="notEqual" stopIfTrue="1">
      <formula>IU41</formula>
    </cfRule>
    <cfRule type="cellIs" priority="12" dxfId="7" operator="notEqual" stopIfTrue="1">
      <formula>IQ41</formula>
    </cfRule>
  </conditionalFormatting>
  <conditionalFormatting sqref="H41:H60">
    <cfRule type="cellIs" priority="13" dxfId="0" operator="notEqual" stopIfTrue="1">
      <formula>IV41</formula>
    </cfRule>
    <cfRule type="cellIs" priority="14" dxfId="7" operator="notEqual" stopIfTrue="1">
      <formula>IQ41</formula>
    </cfRule>
  </conditionalFormatting>
  <conditionalFormatting sqref="C11:F11">
    <cfRule type="cellIs" priority="2" dxfId="0" operator="notEqual" stopIfTrue="1">
      <formula>IT11</formula>
    </cfRule>
  </conditionalFormatting>
  <conditionalFormatting sqref="C11:F11">
    <cfRule type="cellIs" priority="1" dxfId="0" operator="notEqual" stopIfTrue="1">
      <formula>IT11</formula>
    </cfRule>
  </conditionalFormatting>
  <conditionalFormatting sqref="B21:F21">
    <cfRule type="cellIs" priority="17" dxfId="0" operator="notEqual" stopIfTrue="1">
      <formula>IS24</formula>
    </cfRule>
  </conditionalFormatting>
  <conditionalFormatting sqref="G21">
    <cfRule type="cellIs" priority="19" dxfId="0" operator="notEqual" stopIfTrue="1">
      <formula>IU24</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G11:H20 B11:B20 D12:F20 C12:C21 B25:F40 B22:F23 G25:H40 H24 G22:H23 H2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sheetPr>
  <dimension ref="A1:T17"/>
  <sheetViews>
    <sheetView zoomScalePageLayoutView="0" workbookViewId="0" topLeftCell="A6">
      <selection activeCell="I17" sqref="I17"/>
    </sheetView>
  </sheetViews>
  <sheetFormatPr defaultColWidth="8.8515625" defaultRowHeight="12.75"/>
  <cols>
    <col min="1" max="3" width="8.8515625" style="523" customWidth="1"/>
    <col min="4" max="4" width="27.00390625" style="523" customWidth="1"/>
    <col min="5" max="5" width="10.7109375" style="523" customWidth="1"/>
    <col min="6" max="6" width="8.8515625" style="523" customWidth="1"/>
    <col min="7" max="8" width="8.8515625" style="542" customWidth="1"/>
    <col min="9" max="9" width="15.28125" style="523" customWidth="1"/>
    <col min="10" max="10" width="3.7109375" style="523" customWidth="1"/>
    <col min="11" max="11" width="17.7109375" style="523" customWidth="1"/>
    <col min="12" max="12" width="5.28125" style="523" customWidth="1"/>
    <col min="13" max="13" width="6.00390625" style="523" customWidth="1"/>
    <col min="14" max="14" width="3.140625" style="524" customWidth="1"/>
    <col min="15" max="15" width="5.28125" style="523" customWidth="1"/>
    <col min="16" max="16" width="6.140625" style="523" customWidth="1"/>
    <col min="17" max="17" width="3.8515625" style="523" customWidth="1"/>
    <col min="18" max="18" width="4.7109375" style="523" customWidth="1"/>
    <col min="19" max="19" width="4.28125" style="523" customWidth="1"/>
    <col min="20" max="20" width="5.00390625" style="523" customWidth="1"/>
    <col min="21" max="16384" width="8.8515625" style="523" customWidth="1"/>
  </cols>
  <sheetData>
    <row r="1" spans="1:4" ht="12.75">
      <c r="A1" s="551" t="s">
        <v>564</v>
      </c>
      <c r="B1" s="551"/>
      <c r="C1" s="551"/>
      <c r="D1" s="551"/>
    </row>
    <row r="2" spans="1:10" ht="12">
      <c r="A2" s="889" t="s">
        <v>539</v>
      </c>
      <c r="B2" s="889"/>
      <c r="C2" s="889"/>
      <c r="D2" s="889"/>
      <c r="E2" s="520" t="s">
        <v>540</v>
      </c>
      <c r="F2" s="520" t="s">
        <v>541</v>
      </c>
      <c r="G2" s="521" t="s">
        <v>542</v>
      </c>
      <c r="H2" s="521" t="s">
        <v>543</v>
      </c>
      <c r="I2" s="520" t="s">
        <v>544</v>
      </c>
      <c r="J2" s="522"/>
    </row>
    <row r="3" spans="1:20" ht="27" customHeight="1">
      <c r="A3" s="887" t="s">
        <v>243</v>
      </c>
      <c r="B3" s="888"/>
      <c r="C3" s="888"/>
      <c r="D3" s="888"/>
      <c r="E3" s="525" t="s">
        <v>540</v>
      </c>
      <c r="F3" s="525"/>
      <c r="G3" s="526">
        <v>44000</v>
      </c>
      <c r="H3" s="526">
        <v>24106</v>
      </c>
      <c r="I3" s="527">
        <f>H3/G3</f>
        <v>0.5478636363636363</v>
      </c>
      <c r="J3" s="528"/>
      <c r="K3" s="890" t="s">
        <v>540</v>
      </c>
      <c r="L3" s="890"/>
      <c r="M3" s="890"/>
      <c r="N3" s="529"/>
      <c r="O3" s="890" t="s">
        <v>545</v>
      </c>
      <c r="P3" s="890"/>
      <c r="R3" s="890" t="s">
        <v>546</v>
      </c>
      <c r="S3" s="890"/>
      <c r="T3" s="890"/>
    </row>
    <row r="4" spans="1:20" ht="30.75" customHeight="1">
      <c r="A4" s="887" t="s">
        <v>244</v>
      </c>
      <c r="B4" s="888"/>
      <c r="C4" s="888"/>
      <c r="D4" s="888"/>
      <c r="E4" s="530"/>
      <c r="F4" s="525" t="s">
        <v>541</v>
      </c>
      <c r="G4" s="526">
        <v>589</v>
      </c>
      <c r="H4" s="526">
        <v>269</v>
      </c>
      <c r="I4" s="527">
        <f>H4/G4</f>
        <v>0.4567062818336163</v>
      </c>
      <c r="J4" s="528"/>
      <c r="K4" s="527">
        <f>I3</f>
        <v>0.5478636363636363</v>
      </c>
      <c r="L4" s="892">
        <v>0.82</v>
      </c>
      <c r="M4" s="891" t="s">
        <v>112</v>
      </c>
      <c r="N4" s="531"/>
      <c r="O4" s="885">
        <v>0.85</v>
      </c>
      <c r="P4" s="891" t="s">
        <v>112</v>
      </c>
      <c r="R4" s="532">
        <v>0.46</v>
      </c>
      <c r="S4" s="895">
        <v>0.74</v>
      </c>
      <c r="T4" s="891" t="s">
        <v>112</v>
      </c>
    </row>
    <row r="5" spans="1:20" ht="38.25" customHeight="1">
      <c r="A5" s="887" t="s">
        <v>245</v>
      </c>
      <c r="B5" s="888"/>
      <c r="C5" s="888"/>
      <c r="D5" s="888"/>
      <c r="E5" s="525" t="s">
        <v>540</v>
      </c>
      <c r="G5" s="526" t="s">
        <v>547</v>
      </c>
      <c r="H5" s="526">
        <v>45</v>
      </c>
      <c r="I5" s="527" t="s">
        <v>548</v>
      </c>
      <c r="J5" s="528"/>
      <c r="K5" s="533">
        <f>I6</f>
        <v>0.9237470725995316</v>
      </c>
      <c r="L5" s="893"/>
      <c r="M5" s="891"/>
      <c r="N5" s="531"/>
      <c r="O5" s="886"/>
      <c r="P5" s="891"/>
      <c r="R5" s="532">
        <v>0.87</v>
      </c>
      <c r="S5" s="895"/>
      <c r="T5" s="891"/>
    </row>
    <row r="6" spans="1:20" ht="18" customHeight="1">
      <c r="A6" s="887" t="s">
        <v>246</v>
      </c>
      <c r="B6" s="888"/>
      <c r="C6" s="888"/>
      <c r="D6" s="888"/>
      <c r="E6" s="525" t="s">
        <v>540</v>
      </c>
      <c r="F6" s="525"/>
      <c r="G6" s="526">
        <v>21350</v>
      </c>
      <c r="H6" s="526">
        <v>19722</v>
      </c>
      <c r="I6" s="527">
        <f>H6/G6</f>
        <v>0.9237470725995316</v>
      </c>
      <c r="J6" s="528"/>
      <c r="K6" s="527">
        <v>0.92</v>
      </c>
      <c r="L6" s="893"/>
      <c r="M6" s="891"/>
      <c r="N6" s="531"/>
      <c r="O6" s="886"/>
      <c r="P6" s="891"/>
      <c r="R6" s="532">
        <v>1.2</v>
      </c>
      <c r="S6" s="895"/>
      <c r="T6" s="891"/>
    </row>
    <row r="7" spans="1:20" ht="24.75" customHeight="1">
      <c r="A7" s="887" t="s">
        <v>247</v>
      </c>
      <c r="B7" s="888"/>
      <c r="C7" s="888"/>
      <c r="D7" s="888"/>
      <c r="E7" s="525" t="s">
        <v>540</v>
      </c>
      <c r="F7" s="525" t="s">
        <v>541</v>
      </c>
      <c r="G7" s="526">
        <v>827</v>
      </c>
      <c r="H7" s="526">
        <v>717</v>
      </c>
      <c r="I7" s="527">
        <f>H7/G7</f>
        <v>0.8669891172914147</v>
      </c>
      <c r="J7" s="534"/>
      <c r="K7" s="535">
        <f>I7</f>
        <v>0.8669891172914147</v>
      </c>
      <c r="L7" s="893"/>
      <c r="M7" s="891"/>
      <c r="N7" s="531"/>
      <c r="O7" s="886"/>
      <c r="P7" s="891"/>
      <c r="R7" s="532">
        <v>0.44</v>
      </c>
      <c r="S7" s="895"/>
      <c r="T7" s="891"/>
    </row>
    <row r="8" spans="1:20" ht="22.5" customHeight="1">
      <c r="A8" s="887" t="s">
        <v>267</v>
      </c>
      <c r="B8" s="888"/>
      <c r="C8" s="888"/>
      <c r="D8" s="888"/>
      <c r="E8" s="525"/>
      <c r="F8" s="525"/>
      <c r="G8" s="526">
        <v>180</v>
      </c>
      <c r="H8" s="526">
        <v>269</v>
      </c>
      <c r="I8" s="527">
        <v>1.2</v>
      </c>
      <c r="J8" s="534"/>
      <c r="K8" s="535">
        <f>I10</f>
        <v>0.4361</v>
      </c>
      <c r="L8" s="893"/>
      <c r="M8" s="891"/>
      <c r="O8" s="886"/>
      <c r="P8" s="891"/>
      <c r="R8" s="532">
        <v>0.71</v>
      </c>
      <c r="S8" s="895"/>
      <c r="T8" s="891"/>
    </row>
    <row r="9" spans="1:20" ht="30.75" customHeight="1">
      <c r="A9" s="887" t="s">
        <v>268</v>
      </c>
      <c r="B9" s="888"/>
      <c r="C9" s="888"/>
      <c r="D9" s="888"/>
      <c r="E9" s="525"/>
      <c r="F9" s="525" t="s">
        <v>541</v>
      </c>
      <c r="G9" s="526">
        <v>30</v>
      </c>
      <c r="H9" s="526">
        <v>79</v>
      </c>
      <c r="I9" s="527">
        <v>1.2</v>
      </c>
      <c r="J9" s="528"/>
      <c r="K9" s="535">
        <f>I11</f>
        <v>0.7148571428571429</v>
      </c>
      <c r="L9" s="893"/>
      <c r="M9" s="891"/>
      <c r="O9" s="886"/>
      <c r="P9" s="891"/>
      <c r="R9" s="546"/>
      <c r="S9" s="547"/>
      <c r="T9" s="547"/>
    </row>
    <row r="10" spans="1:20" ht="20.25" customHeight="1">
      <c r="A10" s="887" t="s">
        <v>248</v>
      </c>
      <c r="B10" s="888"/>
      <c r="C10" s="888"/>
      <c r="D10" s="888"/>
      <c r="E10" s="525" t="s">
        <v>540</v>
      </c>
      <c r="F10" s="525" t="s">
        <v>541</v>
      </c>
      <c r="G10" s="526">
        <v>10000</v>
      </c>
      <c r="H10" s="526">
        <v>4361</v>
      </c>
      <c r="I10" s="527">
        <f>H10/G10</f>
        <v>0.4361</v>
      </c>
      <c r="J10" s="534"/>
      <c r="K10" s="535">
        <f>I12</f>
        <v>1.1932462686567165</v>
      </c>
      <c r="L10" s="893"/>
      <c r="M10" s="891"/>
      <c r="O10" s="886"/>
      <c r="P10" s="891"/>
      <c r="R10" s="536"/>
      <c r="S10" s="537"/>
      <c r="T10" s="536"/>
    </row>
    <row r="11" spans="1:20" ht="18.75" customHeight="1">
      <c r="A11" s="887" t="s">
        <v>270</v>
      </c>
      <c r="B11" s="888"/>
      <c r="C11" s="888"/>
      <c r="D11" s="888"/>
      <c r="E11" s="525" t="s">
        <v>540</v>
      </c>
      <c r="F11" s="525" t="s">
        <v>541</v>
      </c>
      <c r="G11" s="526">
        <v>7000</v>
      </c>
      <c r="H11" s="526">
        <v>5004</v>
      </c>
      <c r="I11" s="527">
        <f>H11/G11</f>
        <v>0.7148571428571429</v>
      </c>
      <c r="J11" s="528"/>
      <c r="K11" s="538">
        <f>I13</f>
        <v>0.9333333333333333</v>
      </c>
      <c r="L11" s="893"/>
      <c r="M11" s="891"/>
      <c r="O11" s="886"/>
      <c r="P11" s="891"/>
      <c r="R11" s="536"/>
      <c r="S11" s="537"/>
      <c r="T11" s="536"/>
    </row>
    <row r="12" spans="1:16" ht="18" customHeight="1">
      <c r="A12" s="887" t="s">
        <v>249</v>
      </c>
      <c r="B12" s="888"/>
      <c r="C12" s="888"/>
      <c r="D12" s="888"/>
      <c r="E12" s="525" t="s">
        <v>540</v>
      </c>
      <c r="F12" s="525"/>
      <c r="G12" s="526">
        <v>26800</v>
      </c>
      <c r="H12" s="526">
        <v>31979</v>
      </c>
      <c r="I12" s="527">
        <f>H12/G12</f>
        <v>1.1932462686567165</v>
      </c>
      <c r="J12" s="539"/>
      <c r="K12" s="535" t="s">
        <v>557</v>
      </c>
      <c r="L12" s="894"/>
      <c r="M12" s="891"/>
      <c r="N12" s="541"/>
      <c r="O12" s="886"/>
      <c r="P12" s="891"/>
    </row>
    <row r="13" spans="1:16" ht="12.75" customHeight="1">
      <c r="A13" s="887" t="s">
        <v>549</v>
      </c>
      <c r="B13" s="888"/>
      <c r="C13" s="888"/>
      <c r="D13" s="888"/>
      <c r="E13" s="525" t="s">
        <v>540</v>
      </c>
      <c r="F13" s="525"/>
      <c r="G13" s="526">
        <v>60</v>
      </c>
      <c r="H13" s="526">
        <v>56</v>
      </c>
      <c r="I13" s="527">
        <f>H13/G13</f>
        <v>0.9333333333333333</v>
      </c>
      <c r="J13" s="541"/>
      <c r="K13" s="540"/>
      <c r="L13" s="540"/>
      <c r="M13" s="540"/>
      <c r="N13" s="541"/>
      <c r="O13" s="886"/>
      <c r="P13" s="891"/>
    </row>
    <row r="14" spans="10:14" ht="12" customHeight="1">
      <c r="J14" s="540"/>
      <c r="K14" s="540"/>
      <c r="L14" s="540"/>
      <c r="M14" s="540"/>
      <c r="N14" s="540"/>
    </row>
    <row r="15" spans="9:14" ht="12" customHeight="1">
      <c r="I15" s="543"/>
      <c r="J15" s="540"/>
      <c r="K15" s="540"/>
      <c r="L15" s="540"/>
      <c r="M15" s="540"/>
      <c r="N15" s="540"/>
    </row>
    <row r="16" spans="10:14" ht="12" customHeight="1">
      <c r="J16" s="540"/>
      <c r="K16" s="540"/>
      <c r="L16" s="540"/>
      <c r="M16" s="540"/>
      <c r="N16" s="540"/>
    </row>
    <row r="17" ht="12">
      <c r="H17" s="544"/>
    </row>
  </sheetData>
  <sheetProtection/>
  <mergeCells count="21">
    <mergeCell ref="A5:D5"/>
    <mergeCell ref="A8:D8"/>
    <mergeCell ref="A12:D12"/>
    <mergeCell ref="L4:L12"/>
    <mergeCell ref="R3:T3"/>
    <mergeCell ref="P4:P13"/>
    <mergeCell ref="T4:T8"/>
    <mergeCell ref="S4:S8"/>
    <mergeCell ref="A13:D13"/>
    <mergeCell ref="A6:D6"/>
    <mergeCell ref="O3:P3"/>
    <mergeCell ref="O4:O13"/>
    <mergeCell ref="A11:D11"/>
    <mergeCell ref="A2:D2"/>
    <mergeCell ref="A3:D3"/>
    <mergeCell ref="K3:M3"/>
    <mergeCell ref="A10:D10"/>
    <mergeCell ref="A4:D4"/>
    <mergeCell ref="A7:D7"/>
    <mergeCell ref="A9:D9"/>
    <mergeCell ref="M4:M12"/>
  </mergeCells>
  <printOptions/>
  <pageMargins left="0.7" right="0.7" top="0.75" bottom="0.75" header="0.3" footer="0.3"/>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C15">
      <selection activeCell="G14" sqref="G14:L14"/>
    </sheetView>
  </sheetViews>
  <sheetFormatPr defaultColWidth="0"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5.57421875" style="315" customWidth="1"/>
    <col min="8" max="8" width="6.57421875" style="305" customWidth="1"/>
    <col min="9" max="9" width="6.8515625" style="305" customWidth="1"/>
    <col min="10" max="10" width="18.140625" style="306" customWidth="1"/>
    <col min="11" max="11" width="21.7109375" style="305" customWidth="1"/>
    <col min="12" max="12" width="68.57421875" style="305" customWidth="1"/>
    <col min="13" max="52" width="9.140625" style="319" customWidth="1"/>
    <col min="53" max="254" width="9.140625" style="305" customWidth="1"/>
    <col min="255" max="255" width="0" style="305" hidden="1" customWidth="1"/>
    <col min="256" max="16384" width="9.8515625" style="305" hidden="1" customWidth="1"/>
  </cols>
  <sheetData>
    <row r="1" spans="1:256" s="17" customFormat="1" ht="25.5" customHeight="1">
      <c r="A1" s="824" t="s">
        <v>80</v>
      </c>
      <c r="B1" s="824"/>
      <c r="C1" s="824"/>
      <c r="D1" s="824"/>
      <c r="E1" s="824"/>
      <c r="F1" s="824"/>
      <c r="G1" s="824"/>
      <c r="H1" s="824"/>
      <c r="I1" s="824"/>
      <c r="J1" s="824"/>
      <c r="K1" s="160"/>
      <c r="L1" s="160"/>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c r="IS1" s="305"/>
      <c r="IT1" s="305"/>
      <c r="IU1" s="305"/>
      <c r="IV1" s="305"/>
    </row>
    <row r="2" spans="1:252" s="297" customFormat="1" ht="27" customHeight="1" thickBot="1">
      <c r="A2" s="292" t="s">
        <v>195</v>
      </c>
      <c r="B2" s="150"/>
      <c r="C2" s="150"/>
      <c r="D2" s="150"/>
      <c r="E2" s="150"/>
      <c r="F2" s="150"/>
      <c r="G2" s="150"/>
      <c r="H2" s="150"/>
      <c r="I2" s="150"/>
      <c r="J2" s="150"/>
      <c r="K2" s="150"/>
      <c r="L2" s="150"/>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6" s="19" customFormat="1" ht="15" customHeight="1" thickBot="1">
      <c r="A3" s="630" t="s">
        <v>342</v>
      </c>
      <c r="B3" s="631"/>
      <c r="C3" s="672" t="str">
        <f>IF('LFA_Section 1A (1)'!C7="","",'LFA_Section 1A (1)'!C7)</f>
        <v>BTN-607-G03-H</v>
      </c>
      <c r="D3" s="673"/>
      <c r="E3" s="673"/>
      <c r="F3" s="674"/>
      <c r="G3" s="164"/>
      <c r="H3" s="164"/>
      <c r="I3" s="164"/>
      <c r="J3" s="164"/>
      <c r="K3" s="164"/>
      <c r="L3" s="164"/>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56" s="19" customFormat="1" ht="15" customHeight="1">
      <c r="A4" s="120" t="s">
        <v>69</v>
      </c>
      <c r="B4" s="20"/>
      <c r="C4" s="137" t="s">
        <v>76</v>
      </c>
      <c r="D4" s="128" t="str">
        <f>IF('LFA_Section 1A (1)'!D12="Select","",'LFA_Section 1A (1)'!D12)</f>
        <v>Quarter</v>
      </c>
      <c r="E4" s="21" t="s">
        <v>77</v>
      </c>
      <c r="F4" s="129">
        <f>IF('LFA_Section 1A (1)'!F12="Select","",'LFA_Section 1A (1)'!F12)</f>
        <v>11</v>
      </c>
      <c r="G4" s="164"/>
      <c r="H4" s="164"/>
      <c r="I4" s="164"/>
      <c r="J4" s="164"/>
      <c r="K4" s="164"/>
      <c r="L4" s="164"/>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row>
    <row r="5" spans="1:256" s="19" customFormat="1" ht="15" customHeight="1">
      <c r="A5" s="138" t="s">
        <v>70</v>
      </c>
      <c r="B5" s="114"/>
      <c r="C5" s="139" t="s">
        <v>345</v>
      </c>
      <c r="D5" s="126">
        <f>IF('LFA_Section 1A (1)'!D13="","",'LFA_Section 1A (1)'!D13)</f>
        <v>40391</v>
      </c>
      <c r="E5" s="21" t="s">
        <v>375</v>
      </c>
      <c r="F5" s="127">
        <f>IF('LFA_Section 1A (1)'!F13="","",'LFA_Section 1A (1)'!F13)</f>
        <v>40482</v>
      </c>
      <c r="G5" s="164"/>
      <c r="H5" s="164"/>
      <c r="I5" s="164"/>
      <c r="J5" s="164"/>
      <c r="K5" s="164"/>
      <c r="L5" s="164"/>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row>
    <row r="6" spans="1:256" s="19" customFormat="1" ht="15" customHeight="1" thickBot="1">
      <c r="A6" s="140" t="s">
        <v>71</v>
      </c>
      <c r="B6" s="115"/>
      <c r="C6" s="675">
        <f>IF('LFA_Section 1A (1)'!C14="Select","",'LFA_Section 1A (1)'!C14)</f>
        <v>11</v>
      </c>
      <c r="D6" s="676"/>
      <c r="E6" s="676"/>
      <c r="F6" s="677"/>
      <c r="G6" s="164"/>
      <c r="H6" s="164"/>
      <c r="I6" s="164"/>
      <c r="J6" s="164"/>
      <c r="K6" s="164"/>
      <c r="L6" s="164"/>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c r="IS6" s="301"/>
      <c r="IT6" s="301"/>
      <c r="IU6" s="301"/>
      <c r="IV6" s="301"/>
    </row>
    <row r="7" spans="1:256" s="17" customFormat="1" ht="21" customHeight="1">
      <c r="A7" s="163"/>
      <c r="B7" s="163"/>
      <c r="C7" s="163"/>
      <c r="D7" s="163"/>
      <c r="E7" s="163"/>
      <c r="F7" s="163"/>
      <c r="G7" s="163"/>
      <c r="H7" s="163"/>
      <c r="I7" s="163"/>
      <c r="J7" s="163"/>
      <c r="K7" s="163"/>
      <c r="L7" s="163"/>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c r="IS7" s="305"/>
      <c r="IT7" s="305"/>
      <c r="IU7" s="305"/>
      <c r="IV7" s="305"/>
    </row>
    <row r="8" spans="1:256" s="48" customFormat="1" ht="18.75" thickBot="1">
      <c r="A8" s="738" t="s">
        <v>98</v>
      </c>
      <c r="B8" s="739"/>
      <c r="C8" s="739"/>
      <c r="D8" s="739"/>
      <c r="E8" s="739"/>
      <c r="F8" s="739"/>
      <c r="G8" s="739"/>
      <c r="H8" s="739"/>
      <c r="I8" s="739"/>
      <c r="J8" s="739"/>
      <c r="K8" s="739"/>
      <c r="L8" s="739"/>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c r="IS8" s="309"/>
      <c r="IT8" s="309"/>
      <c r="IU8" s="309"/>
      <c r="IV8" s="309"/>
    </row>
    <row r="9" spans="1:256" s="48" customFormat="1" ht="8.25" customHeight="1" thickBot="1">
      <c r="A9" s="910"/>
      <c r="B9" s="910"/>
      <c r="C9" s="910"/>
      <c r="D9" s="910"/>
      <c r="E9" s="910"/>
      <c r="F9" s="910"/>
      <c r="G9" s="910"/>
      <c r="H9" s="910"/>
      <c r="I9" s="910"/>
      <c r="J9" s="910"/>
      <c r="K9" s="910"/>
      <c r="L9" s="910"/>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c r="IS9" s="309"/>
      <c r="IT9" s="309"/>
      <c r="IU9" s="309"/>
      <c r="IV9" s="309"/>
    </row>
    <row r="10" spans="1:256" s="29" customFormat="1" ht="32.25" customHeight="1">
      <c r="A10" s="905" t="s">
        <v>357</v>
      </c>
      <c r="B10" s="906"/>
      <c r="C10" s="906"/>
      <c r="D10" s="906"/>
      <c r="E10" s="907"/>
      <c r="F10" s="125" t="s">
        <v>184</v>
      </c>
      <c r="G10" s="908" t="s">
        <v>100</v>
      </c>
      <c r="H10" s="906"/>
      <c r="I10" s="906"/>
      <c r="J10" s="906"/>
      <c r="K10" s="906"/>
      <c r="L10" s="909"/>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c r="IT10" s="297"/>
      <c r="IU10" s="297"/>
      <c r="IV10" s="297"/>
    </row>
    <row r="11" spans="1:256" s="17" customFormat="1" ht="51.75" customHeight="1">
      <c r="A11" s="898" t="str">
        <f>IF('PR_Section 1A &amp; 1B'!A29="","",'PR_Section 1A &amp; 1B'!A29)</f>
        <v>Provide evidence in form and substance satisfactory to the Global Fund that the Principal Recipient has recruited or assigned a Monitoring &amp; Evalaution (M&amp;E) coordinator</v>
      </c>
      <c r="B11" s="899"/>
      <c r="C11" s="899"/>
      <c r="D11" s="899"/>
      <c r="E11" s="900"/>
      <c r="F11" s="9" t="s">
        <v>251</v>
      </c>
      <c r="G11" s="679" t="s">
        <v>550</v>
      </c>
      <c r="H11" s="880"/>
      <c r="I11" s="880"/>
      <c r="J11" s="880"/>
      <c r="K11" s="880"/>
      <c r="L11" s="904"/>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c r="IS11" s="305"/>
      <c r="IT11" s="305"/>
      <c r="IV11" s="17" t="str">
        <f>IF('PR_Section 1A &amp; 1B'!A29="","",'PR_Section 1A &amp; 1B'!A29)</f>
        <v>Provide evidence in form and substance satisfactory to the Global Fund that the Principal Recipient has recruited or assigned a Monitoring &amp; Evalaution (M&amp;E) coordinator</v>
      </c>
    </row>
    <row r="12" spans="1:256" s="17" customFormat="1" ht="44.25" customHeight="1">
      <c r="A12" s="898" t="str">
        <f>IF('PR_Section 1A &amp; 1B'!A30="","",'PR_Section 1A &amp; 1B'!A30)</f>
        <v>Provide evidence in form and substance satisfactory to the Global Fund that the Principal Recipient has standardised formats &amp; guidelines for data collection and reporting through out the country</v>
      </c>
      <c r="B12" s="899"/>
      <c r="C12" s="899"/>
      <c r="D12" s="899"/>
      <c r="E12" s="900"/>
      <c r="F12" s="9" t="s">
        <v>251</v>
      </c>
      <c r="G12" s="679" t="s">
        <v>385</v>
      </c>
      <c r="H12" s="600"/>
      <c r="I12" s="600"/>
      <c r="J12" s="600"/>
      <c r="K12" s="600"/>
      <c r="L12" s="678"/>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c r="IS12" s="305"/>
      <c r="IT12" s="305"/>
      <c r="IV12" s="17" t="str">
        <f>IF('PR_Section 1A &amp; 1B'!A30="","",'PR_Section 1A &amp; 1B'!A30)</f>
        <v>Provide evidence in form and substance satisfactory to the Global Fund that the Principal Recipient has standardised formats &amp; guidelines for data collection and reporting through out the country</v>
      </c>
    </row>
    <row r="13" spans="1:256" s="17" customFormat="1" ht="46.5" customHeight="1">
      <c r="A13" s="898" t="str">
        <f>IF('PR_Section 1A &amp; 1B'!A31="","",'PR_Section 1A &amp; 1B'!A31)</f>
        <v>Provide evidence, in form and substance satisfactory to the Global Fund, the the Principal Recipient has implemented and M&amp;E training and supervision plan for reporting units</v>
      </c>
      <c r="B13" s="899"/>
      <c r="C13" s="899"/>
      <c r="D13" s="899"/>
      <c r="E13" s="900"/>
      <c r="F13" s="9" t="s">
        <v>252</v>
      </c>
      <c r="G13" s="679" t="s">
        <v>61</v>
      </c>
      <c r="H13" s="600"/>
      <c r="I13" s="600"/>
      <c r="J13" s="600"/>
      <c r="K13" s="600"/>
      <c r="L13" s="678"/>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c r="IS13" s="305"/>
      <c r="IT13" s="305"/>
      <c r="IV13" s="17" t="str">
        <f>IF('PR_Section 1A &amp; 1B'!A31="","",'PR_Section 1A &amp; 1B'!A31)</f>
        <v>Provide evidence, in form and substance satisfactory to the Global Fund, the the Principal Recipient has implemented and M&amp;E training and supervision plan for reporting units</v>
      </c>
    </row>
    <row r="14" spans="1:256" s="17" customFormat="1" ht="42.75" customHeight="1">
      <c r="A14" s="898" t="str">
        <f>IF('PR_Section 1A &amp; 1B'!A32="","",'PR_Section 1A &amp; 1B'!A32)</f>
        <v>The Principal Recipient sahall submit to the Global Fund a plan for procurement , use &amp; supply management of Health Products for phase 2 of program (Updated PSM Plan) in accordance with Global Fund guidelines for review and approval by the Global Fund. </v>
      </c>
      <c r="B14" s="899"/>
      <c r="C14" s="899"/>
      <c r="D14" s="899"/>
      <c r="E14" s="900"/>
      <c r="F14" s="545" t="s">
        <v>251</v>
      </c>
      <c r="G14" s="679" t="s">
        <v>386</v>
      </c>
      <c r="H14" s="880"/>
      <c r="I14" s="880"/>
      <c r="J14" s="880"/>
      <c r="K14" s="880"/>
      <c r="L14" s="904"/>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305"/>
      <c r="IR14" s="305"/>
      <c r="IS14" s="305"/>
      <c r="IT14" s="305"/>
      <c r="IV14" s="17" t="str">
        <f>IF('PR_Section 1A &amp; 1B'!A32="","",'PR_Section 1A &amp; 1B'!A32)</f>
        <v>The Principal Recipient sahall submit to the Global Fund a plan for procurement , use &amp; supply management of Health Products for phase 2 of program (Updated PSM Plan) in accordance with Global Fund guidelines for review and approval by the Global Fund. </v>
      </c>
    </row>
    <row r="15" spans="1:256" s="17" customFormat="1" ht="57.75" customHeight="1">
      <c r="A15" s="898" t="str">
        <f>IF('PR_Section 1A &amp; 1B'!A33="","",'PR_Section 1A &amp; 1B'!A33)</f>
        <v>The written approval of the Global Fund of the updated PSM plan </v>
      </c>
      <c r="B15" s="899"/>
      <c r="C15" s="899"/>
      <c r="D15" s="899"/>
      <c r="E15" s="900"/>
      <c r="F15" s="9" t="s">
        <v>252</v>
      </c>
      <c r="G15" s="679" t="s">
        <v>49</v>
      </c>
      <c r="H15" s="600"/>
      <c r="I15" s="600"/>
      <c r="J15" s="600"/>
      <c r="K15" s="600"/>
      <c r="L15" s="678"/>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c r="IR15" s="305"/>
      <c r="IS15" s="305"/>
      <c r="IT15" s="305"/>
      <c r="IV15" s="17" t="str">
        <f>IF('PR_Section 1A &amp; 1B'!A33="","",'PR_Section 1A &amp; 1B'!A33)</f>
        <v>The written approval of the Global Fund of the updated PSM plan </v>
      </c>
    </row>
    <row r="16" spans="1:256" s="17" customFormat="1" ht="40.5" customHeight="1">
      <c r="A16" s="898" t="str">
        <f>IF('PR_Section 1A &amp; 1B'!A34="","",'PR_Section 1A &amp; 1B'!A34)</f>
        <v>The Principal Recipient acknowledges and agrees that Ministry of Health will be responsible for the implementation of the Program</v>
      </c>
      <c r="B16" s="899"/>
      <c r="C16" s="899"/>
      <c r="D16" s="899"/>
      <c r="E16" s="900"/>
      <c r="F16" s="545" t="s">
        <v>251</v>
      </c>
      <c r="G16" s="679" t="s">
        <v>551</v>
      </c>
      <c r="H16" s="600"/>
      <c r="I16" s="600"/>
      <c r="J16" s="600"/>
      <c r="K16" s="600"/>
      <c r="L16" s="678"/>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c r="IR16" s="305"/>
      <c r="IS16" s="305"/>
      <c r="IT16" s="305"/>
      <c r="IV16" s="17" t="str">
        <f>IF('PR_Section 1A &amp; 1B'!A34="","",'PR_Section 1A &amp; 1B'!A34)</f>
        <v>The Principal Recipient acknowledges and agrees that Ministry of Health will be responsible for the implementation of the Program</v>
      </c>
    </row>
    <row r="17" spans="1:256" s="17" customFormat="1" ht="87.75" customHeight="1">
      <c r="A17" s="898" t="str">
        <f>IF('PR_Section 1A &amp; 1B'!A35="","",'PR_Section 1A &amp; 1B'!A35)</f>
        <v>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1,program officer, 2 M&amp;E Coordinator, 3 Finance Officer/Accoutant 4, Project Manager 5 Procurement &amp; Supply management specialist </v>
      </c>
      <c r="B17" s="899"/>
      <c r="C17" s="899"/>
      <c r="D17" s="899"/>
      <c r="E17" s="900"/>
      <c r="F17" s="9" t="s">
        <v>251</v>
      </c>
      <c r="G17" s="679" t="s">
        <v>62</v>
      </c>
      <c r="H17" s="600"/>
      <c r="I17" s="600"/>
      <c r="J17" s="600"/>
      <c r="K17" s="600"/>
      <c r="L17" s="67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c r="IR17" s="305"/>
      <c r="IS17" s="305"/>
      <c r="IT17" s="305"/>
      <c r="IV17" s="17" t="str">
        <f>IF('PR_Section 1A &amp; 1B'!A35="","",'PR_Section 1A &amp; 1B'!A35)</f>
        <v>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1,program officer, 2 M&amp;E Coordinator, 3 Finance Officer/Accoutant 4, Project Manager 5 Procurement &amp; Supply management specialist </v>
      </c>
    </row>
    <row r="18" spans="1:256" s="17" customFormat="1" ht="55.5" customHeight="1">
      <c r="A18" s="898" t="str">
        <f>IF('PR_Section 1A &amp; 1B'!A36="","",'PR_Section 1A &amp; 1B'!A36)</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c r="B18" s="899"/>
      <c r="C18" s="899"/>
      <c r="D18" s="899"/>
      <c r="E18" s="900"/>
      <c r="F18" s="9" t="s">
        <v>251</v>
      </c>
      <c r="G18" s="679" t="s">
        <v>48</v>
      </c>
      <c r="H18" s="600"/>
      <c r="I18" s="600"/>
      <c r="J18" s="600"/>
      <c r="K18" s="600"/>
      <c r="L18" s="678"/>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c r="IS18" s="305"/>
      <c r="IT18" s="305"/>
      <c r="IV18" s="17" t="str">
        <f>IF('PR_Section 1A &amp; 1B'!A36="","",'PR_Section 1A &amp; 1B'!A36)</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row>
    <row r="19" spans="1:256" s="17" customFormat="1" ht="61.5" customHeight="1">
      <c r="A19" s="898" t="str">
        <f>IF('PR_Section 1A &amp; 1B'!A37="","",'PR_Section 1A &amp; 1B'!A37)</f>
        <v>Following each procurement of health products the Principal Recipient shall update the informatin for key health products in the Global Fund's on-line Price and Quality Reporting (PQR) database, in accordance with Global Fund guidelines on Price and Quality Reporting.</v>
      </c>
      <c r="B19" s="899"/>
      <c r="C19" s="899"/>
      <c r="D19" s="899"/>
      <c r="E19" s="900"/>
      <c r="F19" s="9" t="s">
        <v>228</v>
      </c>
      <c r="G19" s="679" t="s">
        <v>563</v>
      </c>
      <c r="H19" s="600"/>
      <c r="I19" s="600"/>
      <c r="J19" s="600"/>
      <c r="K19" s="600"/>
      <c r="L19" s="678"/>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c r="IS19" s="305"/>
      <c r="IT19" s="305"/>
      <c r="IV19" s="17" t="str">
        <f>IF('PR_Section 1A &amp; 1B'!A37="","",'PR_Section 1A &amp; 1B'!A37)</f>
        <v>Following each procurement of health products the Principal Recipient shall update the informatin for key health products in the Global Fund's on-line Price and Quality Reporting (PQR) database, in accordance with Global Fund guidelines on Price and Quality Reporting.</v>
      </c>
    </row>
    <row r="20" spans="1:256" s="17" customFormat="1" ht="25.5" customHeight="1">
      <c r="A20" s="898">
        <f>IF('PR_Section 1A &amp; 1B'!A38="","",'PR_Section 1A &amp; 1B'!A38)</f>
      </c>
      <c r="B20" s="899"/>
      <c r="C20" s="899"/>
      <c r="D20" s="899"/>
      <c r="E20" s="900"/>
      <c r="F20" s="9" t="s">
        <v>374</v>
      </c>
      <c r="G20" s="667"/>
      <c r="H20" s="600"/>
      <c r="I20" s="600"/>
      <c r="J20" s="600"/>
      <c r="K20" s="600"/>
      <c r="L20" s="678"/>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c r="IR20" s="305"/>
      <c r="IS20" s="305"/>
      <c r="IT20" s="305"/>
      <c r="IV20" s="17">
        <f>IF('PR_Section 1A &amp; 1B'!A38="","",'PR_Section 1A &amp; 1B'!A38)</f>
      </c>
    </row>
    <row r="21" spans="1:256" s="17" customFormat="1" ht="25.5" customHeight="1">
      <c r="A21" s="898">
        <f>IF('PR_Section 1A &amp; 1B'!A39="","",'PR_Section 1A &amp; 1B'!A39)</f>
      </c>
      <c r="B21" s="899"/>
      <c r="C21" s="899"/>
      <c r="D21" s="899"/>
      <c r="E21" s="900"/>
      <c r="F21" s="9" t="s">
        <v>374</v>
      </c>
      <c r="G21" s="667"/>
      <c r="H21" s="600"/>
      <c r="I21" s="600"/>
      <c r="J21" s="600"/>
      <c r="K21" s="600"/>
      <c r="L21" s="67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c r="IR21" s="305"/>
      <c r="IS21" s="305"/>
      <c r="IT21" s="305"/>
      <c r="IV21" s="17">
        <f>IF('PR_Section 1A &amp; 1B'!A39="","",'PR_Section 1A &amp; 1B'!A39)</f>
      </c>
    </row>
    <row r="22" spans="1:256" s="17" customFormat="1" ht="25.5" customHeight="1" thickBot="1">
      <c r="A22" s="901">
        <f>IF('PR_Section 1A &amp; 1B'!A40="","",'PR_Section 1A &amp; 1B'!A40)</f>
      </c>
      <c r="B22" s="902"/>
      <c r="C22" s="902"/>
      <c r="D22" s="902"/>
      <c r="E22" s="903"/>
      <c r="F22" s="10" t="s">
        <v>374</v>
      </c>
      <c r="G22" s="685"/>
      <c r="H22" s="686"/>
      <c r="I22" s="686"/>
      <c r="J22" s="686"/>
      <c r="K22" s="686"/>
      <c r="L22" s="687"/>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c r="IR22" s="305"/>
      <c r="IS22" s="305"/>
      <c r="IT22" s="305"/>
      <c r="IV22" s="17">
        <f>IF('PR_Section 1A &amp; 1B'!A40="","",'PR_Section 1A &amp; 1B'!A40)</f>
      </c>
    </row>
    <row r="23" spans="1:256" ht="25.5" customHeight="1">
      <c r="A23" s="897">
        <f>IF('PR_Section 1A &amp; 1B'!A41="","",'PR_Section 1A &amp; 1B'!A41)</f>
      </c>
      <c r="B23" s="897"/>
      <c r="C23" s="897"/>
      <c r="D23" s="897"/>
      <c r="E23" s="897"/>
      <c r="F23" s="360"/>
      <c r="G23" s="897"/>
      <c r="H23" s="897"/>
      <c r="I23" s="897"/>
      <c r="J23" s="897"/>
      <c r="K23" s="897"/>
      <c r="L23" s="897"/>
      <c r="IU23" s="17"/>
      <c r="IV23" s="17">
        <f>IF('PR_Section 1A &amp; 1B'!A41="","",'PR_Section 1A &amp; 1B'!A41)</f>
      </c>
    </row>
    <row r="24" spans="1:256" ht="25.5" customHeight="1">
      <c r="A24" s="896">
        <f>IF('PR_Section 1A &amp; 1B'!A42="","",'PR_Section 1A &amp; 1B'!A42)</f>
      </c>
      <c r="B24" s="896"/>
      <c r="C24" s="896"/>
      <c r="D24" s="896"/>
      <c r="E24" s="896"/>
      <c r="F24" s="361"/>
      <c r="G24" s="896"/>
      <c r="H24" s="896"/>
      <c r="I24" s="896"/>
      <c r="J24" s="896"/>
      <c r="K24" s="896"/>
      <c r="L24" s="896"/>
      <c r="IU24" s="17"/>
      <c r="IV24" s="17">
        <f>IF('PR_Section 1A &amp; 1B'!A42="","",'PR_Section 1A &amp; 1B'!A42)</f>
      </c>
    </row>
    <row r="25" spans="1:256" ht="25.5" customHeight="1">
      <c r="A25" s="896">
        <f>IF('PR_Section 1A &amp; 1B'!A43="","",'PR_Section 1A &amp; 1B'!A43)</f>
      </c>
      <c r="B25" s="896"/>
      <c r="C25" s="896"/>
      <c r="D25" s="896"/>
      <c r="E25" s="896"/>
      <c r="F25" s="361"/>
      <c r="G25" s="896"/>
      <c r="H25" s="896"/>
      <c r="I25" s="896"/>
      <c r="J25" s="896"/>
      <c r="K25" s="896"/>
      <c r="L25" s="896"/>
      <c r="IU25" s="17"/>
      <c r="IV25" s="17">
        <f>IF('PR_Section 1A &amp; 1B'!A43="","",'PR_Section 1A &amp; 1B'!A43)</f>
      </c>
    </row>
    <row r="26" spans="1:256" ht="25.5" customHeight="1">
      <c r="A26" s="896">
        <f>IF('PR_Section 1A &amp; 1B'!A44="","",'PR_Section 1A &amp; 1B'!A44)</f>
      </c>
      <c r="B26" s="896"/>
      <c r="C26" s="896"/>
      <c r="D26" s="896"/>
      <c r="E26" s="896"/>
      <c r="F26" s="361"/>
      <c r="G26" s="896"/>
      <c r="H26" s="896"/>
      <c r="I26" s="896"/>
      <c r="J26" s="896"/>
      <c r="K26" s="896"/>
      <c r="L26" s="896"/>
      <c r="IU26" s="17"/>
      <c r="IV26" s="17">
        <f>IF('PR_Section 1A &amp; 1B'!A44="","",'PR_Section 1A &amp; 1B'!A44)</f>
      </c>
    </row>
    <row r="27" spans="1:256" ht="25.5" customHeight="1">
      <c r="A27" s="896">
        <f>IF('PR_Section 1A &amp; 1B'!A45="","",'PR_Section 1A &amp; 1B'!A45)</f>
      </c>
      <c r="B27" s="896"/>
      <c r="C27" s="896"/>
      <c r="D27" s="896"/>
      <c r="E27" s="896"/>
      <c r="F27" s="361"/>
      <c r="G27" s="896"/>
      <c r="H27" s="896"/>
      <c r="I27" s="896"/>
      <c r="J27" s="896"/>
      <c r="K27" s="896"/>
      <c r="L27" s="896"/>
      <c r="M27" s="322"/>
      <c r="N27" s="322"/>
      <c r="O27" s="322"/>
      <c r="P27" s="322"/>
      <c r="Q27" s="322"/>
      <c r="R27" s="322"/>
      <c r="S27" s="322"/>
      <c r="T27" s="322"/>
      <c r="U27" s="322"/>
      <c r="V27" s="322"/>
      <c r="IU27" s="17"/>
      <c r="IV27" s="17">
        <f>IF('PR_Section 1A &amp; 1B'!A45="","",'PR_Section 1A &amp; 1B'!A45)</f>
      </c>
    </row>
    <row r="28" spans="1:256" ht="25.5" customHeight="1">
      <c r="A28" s="896">
        <f>IF('PR_Section 1A &amp; 1B'!A46="","",'PR_Section 1A &amp; 1B'!A46)</f>
      </c>
      <c r="B28" s="896"/>
      <c r="C28" s="896"/>
      <c r="D28" s="896"/>
      <c r="E28" s="896"/>
      <c r="F28" s="361"/>
      <c r="G28" s="896"/>
      <c r="H28" s="896"/>
      <c r="I28" s="896"/>
      <c r="J28" s="896"/>
      <c r="K28" s="896"/>
      <c r="L28" s="896"/>
      <c r="M28" s="322"/>
      <c r="N28" s="322"/>
      <c r="O28" s="322"/>
      <c r="P28" s="322"/>
      <c r="Q28" s="322"/>
      <c r="R28" s="322"/>
      <c r="S28" s="322"/>
      <c r="T28" s="322"/>
      <c r="U28" s="322"/>
      <c r="V28" s="322"/>
      <c r="IU28" s="17"/>
      <c r="IV28" s="17">
        <f>IF('PR_Section 1A &amp; 1B'!A46="","",'PR_Section 1A &amp; 1B'!A46)</f>
      </c>
    </row>
    <row r="29" spans="1:256" ht="25.5" customHeight="1">
      <c r="A29" s="896">
        <f>IF('PR_Section 1A &amp; 1B'!A47="","",'PR_Section 1A &amp; 1B'!A47)</f>
      </c>
      <c r="B29" s="896"/>
      <c r="C29" s="896"/>
      <c r="D29" s="896"/>
      <c r="E29" s="896"/>
      <c r="F29" s="361"/>
      <c r="G29" s="896"/>
      <c r="H29" s="896"/>
      <c r="I29" s="896"/>
      <c r="J29" s="896"/>
      <c r="K29" s="896"/>
      <c r="L29" s="896"/>
      <c r="M29" s="322"/>
      <c r="N29" s="322"/>
      <c r="O29" s="322"/>
      <c r="P29" s="322"/>
      <c r="Q29" s="322"/>
      <c r="R29" s="322"/>
      <c r="S29" s="322"/>
      <c r="T29" s="322"/>
      <c r="U29" s="322"/>
      <c r="V29" s="322"/>
      <c r="IU29" s="17"/>
      <c r="IV29" s="17">
        <f>IF('PR_Section 1A &amp; 1B'!A47="","",'PR_Section 1A &amp; 1B'!A47)</f>
      </c>
    </row>
    <row r="30" spans="1:256" ht="25.5" customHeight="1">
      <c r="A30" s="896">
        <f>IF('PR_Section 1A &amp; 1B'!A48="","",'PR_Section 1A &amp; 1B'!A48)</f>
      </c>
      <c r="B30" s="896"/>
      <c r="C30" s="896"/>
      <c r="D30" s="896"/>
      <c r="E30" s="896"/>
      <c r="F30" s="361"/>
      <c r="G30" s="896"/>
      <c r="H30" s="896"/>
      <c r="I30" s="896"/>
      <c r="J30" s="896"/>
      <c r="K30" s="896"/>
      <c r="L30" s="896"/>
      <c r="M30" s="322"/>
      <c r="N30" s="322"/>
      <c r="O30" s="322"/>
      <c r="P30" s="322"/>
      <c r="Q30" s="322"/>
      <c r="R30" s="322"/>
      <c r="S30" s="322"/>
      <c r="T30" s="322"/>
      <c r="U30" s="322"/>
      <c r="V30" s="322"/>
      <c r="IU30" s="17"/>
      <c r="IV30" s="17">
        <f>IF('PR_Section 1A &amp; 1B'!A48="","",'PR_Section 1A &amp; 1B'!A48)</f>
      </c>
    </row>
    <row r="31" spans="1:256" ht="25.5" customHeight="1">
      <c r="A31" s="896">
        <f>IF('PR_Section 1A &amp; 1B'!A49="","",'PR_Section 1A &amp; 1B'!A49)</f>
      </c>
      <c r="B31" s="896"/>
      <c r="C31" s="896"/>
      <c r="D31" s="896"/>
      <c r="E31" s="896"/>
      <c r="F31" s="361"/>
      <c r="G31" s="896"/>
      <c r="H31" s="896"/>
      <c r="I31" s="896"/>
      <c r="J31" s="896"/>
      <c r="K31" s="896"/>
      <c r="L31" s="896"/>
      <c r="IU31" s="17"/>
      <c r="IV31" s="17">
        <f>IF('PR_Section 1A &amp; 1B'!A49="","",'PR_Section 1A &amp; 1B'!A49)</f>
      </c>
    </row>
    <row r="32" spans="1:256" ht="25.5" customHeight="1">
      <c r="A32" s="896">
        <f>IF('PR_Section 1A &amp; 1B'!A50="","",'PR_Section 1A &amp; 1B'!A50)</f>
      </c>
      <c r="B32" s="896"/>
      <c r="C32" s="896"/>
      <c r="D32" s="896"/>
      <c r="E32" s="896"/>
      <c r="F32" s="361"/>
      <c r="G32" s="896"/>
      <c r="H32" s="896"/>
      <c r="I32" s="896"/>
      <c r="J32" s="896"/>
      <c r="K32" s="896"/>
      <c r="L32" s="896"/>
      <c r="IU32" s="17"/>
      <c r="IV32" s="17">
        <f>IF('PR_Section 1A &amp; 1B'!A50="","",'PR_Section 1A &amp; 1B'!A50)</f>
      </c>
    </row>
    <row r="33" spans="1:12" ht="12.75">
      <c r="A33" s="319"/>
      <c r="B33" s="319"/>
      <c r="C33" s="319"/>
      <c r="D33" s="319"/>
      <c r="E33" s="319"/>
      <c r="F33" s="319"/>
      <c r="G33" s="319"/>
      <c r="H33" s="319"/>
      <c r="I33" s="319"/>
      <c r="J33" s="323"/>
      <c r="K33" s="319"/>
      <c r="L33" s="319"/>
    </row>
    <row r="34" spans="1:12" ht="12.75">
      <c r="A34" s="319"/>
      <c r="B34" s="319"/>
      <c r="C34" s="319"/>
      <c r="D34" s="319"/>
      <c r="E34" s="319"/>
      <c r="F34" s="319"/>
      <c r="G34" s="319"/>
      <c r="H34" s="319"/>
      <c r="I34" s="319"/>
      <c r="J34" s="323"/>
      <c r="K34" s="319"/>
      <c r="L34" s="319"/>
    </row>
    <row r="35" spans="1:12" ht="12.75">
      <c r="A35" s="319"/>
      <c r="B35" s="319"/>
      <c r="C35" s="319"/>
      <c r="D35" s="319"/>
      <c r="E35" s="319"/>
      <c r="F35" s="319"/>
      <c r="G35" s="319"/>
      <c r="H35" s="319"/>
      <c r="I35" s="319"/>
      <c r="J35" s="323"/>
      <c r="K35" s="319"/>
      <c r="L35" s="319"/>
    </row>
    <row r="36" spans="1:12" ht="12.75">
      <c r="A36" s="319"/>
      <c r="B36" s="319"/>
      <c r="C36" s="319"/>
      <c r="D36" s="319"/>
      <c r="E36" s="319"/>
      <c r="F36" s="319"/>
      <c r="G36" s="319"/>
      <c r="H36" s="319"/>
      <c r="I36" s="319"/>
      <c r="J36" s="323"/>
      <c r="K36" s="319"/>
      <c r="L36" s="319"/>
    </row>
    <row r="37" spans="1:12" ht="12.75">
      <c r="A37" s="319"/>
      <c r="B37" s="319"/>
      <c r="C37" s="319"/>
      <c r="D37" s="319"/>
      <c r="E37" s="319"/>
      <c r="F37" s="319"/>
      <c r="G37" s="319"/>
      <c r="H37" s="319"/>
      <c r="I37" s="319"/>
      <c r="J37" s="323"/>
      <c r="K37" s="319"/>
      <c r="L37" s="319"/>
    </row>
    <row r="38" spans="1:12" ht="12.75">
      <c r="A38" s="319"/>
      <c r="B38" s="319"/>
      <c r="C38" s="319"/>
      <c r="D38" s="319"/>
      <c r="E38" s="319"/>
      <c r="F38" s="319"/>
      <c r="G38" s="319"/>
      <c r="H38" s="319"/>
      <c r="I38" s="319"/>
      <c r="J38" s="323"/>
      <c r="K38" s="319"/>
      <c r="L38" s="319"/>
    </row>
    <row r="39" spans="1:12" ht="12.75">
      <c r="A39" s="319"/>
      <c r="B39" s="319"/>
      <c r="C39" s="319"/>
      <c r="D39" s="319"/>
      <c r="E39" s="319"/>
      <c r="F39" s="319"/>
      <c r="G39" s="319"/>
      <c r="H39" s="319"/>
      <c r="I39" s="319"/>
      <c r="J39" s="323"/>
      <c r="K39" s="319"/>
      <c r="L39" s="319"/>
    </row>
    <row r="40" spans="1:12" ht="12.75">
      <c r="A40" s="319"/>
      <c r="B40" s="319"/>
      <c r="C40" s="319"/>
      <c r="D40" s="319"/>
      <c r="E40" s="319"/>
      <c r="F40" s="319"/>
      <c r="G40" s="319"/>
      <c r="H40" s="319"/>
      <c r="I40" s="319"/>
      <c r="J40" s="323"/>
      <c r="K40" s="319"/>
      <c r="L40" s="319"/>
    </row>
    <row r="41" spans="1:12" ht="12.75">
      <c r="A41" s="319"/>
      <c r="B41" s="319"/>
      <c r="C41" s="319"/>
      <c r="D41" s="319"/>
      <c r="E41" s="319"/>
      <c r="F41" s="319"/>
      <c r="G41" s="319"/>
      <c r="H41" s="319"/>
      <c r="I41" s="319"/>
      <c r="J41" s="323"/>
      <c r="K41" s="319"/>
      <c r="L41" s="319"/>
    </row>
    <row r="42" spans="1:12" ht="12.75">
      <c r="A42" s="319"/>
      <c r="B42" s="319"/>
      <c r="C42" s="319"/>
      <c r="D42" s="319"/>
      <c r="E42" s="319"/>
      <c r="F42" s="319"/>
      <c r="G42" s="319"/>
      <c r="H42" s="319"/>
      <c r="I42" s="319"/>
      <c r="J42" s="323"/>
      <c r="K42" s="319"/>
      <c r="L42" s="319"/>
    </row>
    <row r="43" spans="1:12" ht="12.75">
      <c r="A43" s="319"/>
      <c r="B43" s="319"/>
      <c r="C43" s="319"/>
      <c r="D43" s="319"/>
      <c r="E43" s="319"/>
      <c r="F43" s="319"/>
      <c r="G43" s="319"/>
      <c r="H43" s="319"/>
      <c r="I43" s="319"/>
      <c r="J43" s="323"/>
      <c r="K43" s="319"/>
      <c r="L43" s="319"/>
    </row>
    <row r="44" spans="1:12" ht="12.75">
      <c r="A44" s="319"/>
      <c r="B44" s="319"/>
      <c r="C44" s="319"/>
      <c r="D44" s="319"/>
      <c r="E44" s="319"/>
      <c r="F44" s="319"/>
      <c r="G44" s="319"/>
      <c r="H44" s="319"/>
      <c r="I44" s="319"/>
      <c r="J44" s="323"/>
      <c r="K44" s="319"/>
      <c r="L44" s="319"/>
    </row>
    <row r="45" spans="1:12" ht="12.75">
      <c r="A45" s="319"/>
      <c r="B45" s="319"/>
      <c r="C45" s="319"/>
      <c r="D45" s="319"/>
      <c r="E45" s="319"/>
      <c r="F45" s="319"/>
      <c r="G45" s="319"/>
      <c r="H45" s="319"/>
      <c r="I45" s="319"/>
      <c r="J45" s="323"/>
      <c r="K45" s="319"/>
      <c r="L45" s="319"/>
    </row>
    <row r="46" spans="1:12" ht="12.75">
      <c r="A46" s="319"/>
      <c r="B46" s="319"/>
      <c r="C46" s="319"/>
      <c r="D46" s="319"/>
      <c r="E46" s="319"/>
      <c r="F46" s="319"/>
      <c r="G46" s="319"/>
      <c r="H46" s="319"/>
      <c r="I46" s="319"/>
      <c r="J46" s="323"/>
      <c r="K46" s="319"/>
      <c r="L46" s="319"/>
    </row>
    <row r="47" spans="1:12" ht="12.75">
      <c r="A47" s="319"/>
      <c r="B47" s="319"/>
      <c r="C47" s="319"/>
      <c r="D47" s="319"/>
      <c r="E47" s="319"/>
      <c r="F47" s="319"/>
      <c r="G47" s="319"/>
      <c r="H47" s="319"/>
      <c r="I47" s="319"/>
      <c r="J47" s="323"/>
      <c r="K47" s="319"/>
      <c r="L47" s="319"/>
    </row>
    <row r="48" spans="1:12" ht="12.75">
      <c r="A48" s="319"/>
      <c r="B48" s="319"/>
      <c r="C48" s="319"/>
      <c r="D48" s="319"/>
      <c r="E48" s="319"/>
      <c r="F48" s="319"/>
      <c r="G48" s="319"/>
      <c r="H48" s="319"/>
      <c r="I48" s="319"/>
      <c r="J48" s="323"/>
      <c r="K48" s="319"/>
      <c r="L48" s="319"/>
    </row>
    <row r="49" s="319" customFormat="1" ht="12.75">
      <c r="J49" s="323"/>
    </row>
    <row r="50" s="319" customFormat="1" ht="12.75">
      <c r="J50" s="323"/>
    </row>
    <row r="51" s="319" customFormat="1" ht="12.75">
      <c r="J51" s="323"/>
    </row>
    <row r="52" s="319" customFormat="1" ht="12.75">
      <c r="J52" s="323"/>
    </row>
    <row r="53" s="319" customFormat="1" ht="12.75">
      <c r="J53" s="323"/>
    </row>
    <row r="54" s="319" customFormat="1" ht="12.75">
      <c r="J54" s="323"/>
    </row>
    <row r="55" s="319" customFormat="1" ht="12.75">
      <c r="J55" s="323"/>
    </row>
    <row r="56" s="319" customFormat="1" ht="12.75">
      <c r="J56" s="323"/>
    </row>
    <row r="57" s="319" customFormat="1" ht="12.75">
      <c r="J57" s="323"/>
    </row>
    <row r="58" s="319" customFormat="1" ht="12.75">
      <c r="J58" s="323"/>
    </row>
    <row r="59" s="319" customFormat="1" ht="12.75">
      <c r="J59" s="323"/>
    </row>
    <row r="60" s="319" customFormat="1" ht="12.75">
      <c r="J60" s="323"/>
    </row>
    <row r="61" s="319" customFormat="1" ht="12.75">
      <c r="J61" s="323"/>
    </row>
    <row r="62" s="319" customFormat="1" ht="12.75">
      <c r="J62" s="323"/>
    </row>
    <row r="63" s="319" customFormat="1" ht="12.75">
      <c r="J63" s="323"/>
    </row>
    <row r="64" s="319" customFormat="1" ht="12.75">
      <c r="J64" s="323"/>
    </row>
    <row r="65" s="319" customFormat="1" ht="12.75">
      <c r="J65" s="323"/>
    </row>
    <row r="66" s="319" customFormat="1" ht="12.75">
      <c r="J66" s="323"/>
    </row>
    <row r="67" s="319" customFormat="1" ht="12.75">
      <c r="J67" s="323"/>
    </row>
    <row r="68" s="319" customFormat="1" ht="12.75">
      <c r="J68" s="323"/>
    </row>
    <row r="69" s="319" customFormat="1" ht="12.75">
      <c r="J69" s="323"/>
    </row>
    <row r="70" s="319" customFormat="1" ht="12.75">
      <c r="J70" s="323"/>
    </row>
    <row r="71" s="319" customFormat="1" ht="12.75">
      <c r="J71" s="323"/>
    </row>
    <row r="72" s="319" customFormat="1" ht="12.75">
      <c r="J72" s="323"/>
    </row>
    <row r="73" s="319" customFormat="1" ht="12.75">
      <c r="J73" s="323"/>
    </row>
    <row r="74" s="319" customFormat="1" ht="12.75">
      <c r="J74" s="323"/>
    </row>
    <row r="75" s="319" customFormat="1" ht="12.75">
      <c r="J75" s="323"/>
    </row>
    <row r="76" s="319" customFormat="1" ht="12.75">
      <c r="J76" s="323"/>
    </row>
    <row r="77" s="319" customFormat="1" ht="12.75">
      <c r="J77" s="323"/>
    </row>
    <row r="78" s="319" customFormat="1" ht="12.75">
      <c r="J78" s="323"/>
    </row>
    <row r="79" s="319" customFormat="1" ht="12.75">
      <c r="J79" s="323"/>
    </row>
    <row r="80" s="319" customFormat="1" ht="12.75">
      <c r="J80" s="323"/>
    </row>
    <row r="81" s="319" customFormat="1" ht="12.75">
      <c r="J81" s="323"/>
    </row>
    <row r="82" s="319" customFormat="1" ht="12.75">
      <c r="J82" s="323"/>
    </row>
    <row r="83" s="319" customFormat="1" ht="12.75">
      <c r="J83" s="323"/>
    </row>
  </sheetData>
  <sheetProtection password="D318" sheet="1" objects="1" scenarios="1" formatCells="0" formatColumns="0" formatRows="0" selectLockedCells="1"/>
  <mergeCells count="52">
    <mergeCell ref="A9:L9"/>
    <mergeCell ref="A8:L8"/>
    <mergeCell ref="A1:J1"/>
    <mergeCell ref="A3:B3"/>
    <mergeCell ref="C3:F3"/>
    <mergeCell ref="C6:F6"/>
    <mergeCell ref="A13:E13"/>
    <mergeCell ref="G13:L13"/>
    <mergeCell ref="A20:E20"/>
    <mergeCell ref="A11:E11"/>
    <mergeCell ref="G11:L11"/>
    <mergeCell ref="G18:L18"/>
    <mergeCell ref="G17:L17"/>
    <mergeCell ref="G12:L12"/>
    <mergeCell ref="G20:L20"/>
    <mergeCell ref="A19:E19"/>
    <mergeCell ref="A24:E24"/>
    <mergeCell ref="A25:E25"/>
    <mergeCell ref="A10:E10"/>
    <mergeCell ref="G10:L10"/>
    <mergeCell ref="G16:L16"/>
    <mergeCell ref="A15:E15"/>
    <mergeCell ref="G15:L15"/>
    <mergeCell ref="A12:E12"/>
    <mergeCell ref="A21:E21"/>
    <mergeCell ref="G21:L21"/>
    <mergeCell ref="A22:E22"/>
    <mergeCell ref="G22:L22"/>
    <mergeCell ref="A14:E14"/>
    <mergeCell ref="G14:L14"/>
    <mergeCell ref="A18:E18"/>
    <mergeCell ref="A17:E17"/>
    <mergeCell ref="A31:E31"/>
    <mergeCell ref="A26:E26"/>
    <mergeCell ref="A28:E28"/>
    <mergeCell ref="G30:L30"/>
    <mergeCell ref="G31:L31"/>
    <mergeCell ref="G27:L27"/>
    <mergeCell ref="G28:L28"/>
    <mergeCell ref="G29:L29"/>
    <mergeCell ref="A27:E27"/>
    <mergeCell ref="G26:L26"/>
    <mergeCell ref="A32:E32"/>
    <mergeCell ref="A23:E23"/>
    <mergeCell ref="A16:E16"/>
    <mergeCell ref="G19:L19"/>
    <mergeCell ref="G32:L32"/>
    <mergeCell ref="A29:E29"/>
    <mergeCell ref="A30:E30"/>
    <mergeCell ref="G23:L23"/>
    <mergeCell ref="G24:L24"/>
    <mergeCell ref="G25:L25"/>
  </mergeCells>
  <conditionalFormatting sqref="A11:E22">
    <cfRule type="cellIs" priority="1" dxfId="0" operator="notEqual" stopIfTrue="1">
      <formula>IV11</formula>
    </cfRule>
  </conditionalFormatting>
  <conditionalFormatting sqref="A23:E32">
    <cfRule type="cellIs" priority="2" dxfId="0" operator="notEqual" stopIfTrue="1">
      <formula>IV23</formula>
    </cfRule>
    <cfRule type="cellIs" priority="3" dxfId="7"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V235"/>
  <sheetViews>
    <sheetView zoomScale="61" zoomScaleNormal="61" zoomScalePageLayoutView="0" workbookViewId="0" topLeftCell="C1">
      <selection activeCell="I16" sqref="I16"/>
    </sheetView>
  </sheetViews>
  <sheetFormatPr defaultColWidth="0" defaultRowHeight="12.75"/>
  <cols>
    <col min="1" max="1" width="15.00390625" style="305" customWidth="1"/>
    <col min="2" max="2" width="48.421875" style="305" customWidth="1"/>
    <col min="3" max="5" width="18.7109375" style="305" customWidth="1"/>
    <col min="6" max="6" width="14.28125" style="305" customWidth="1"/>
    <col min="7" max="7" width="12.57421875" style="305" customWidth="1"/>
    <col min="8" max="8" width="36.7109375" style="305" customWidth="1"/>
    <col min="9" max="9" width="18.57421875" style="306" customWidth="1"/>
    <col min="10" max="11" width="18.57421875" style="305" customWidth="1"/>
    <col min="12" max="12" width="12.57421875" style="305" customWidth="1"/>
    <col min="13" max="13" width="30.28125" style="305" customWidth="1"/>
    <col min="14" max="33" width="9.140625" style="319" customWidth="1"/>
    <col min="34" max="250" width="9.140625" style="305" customWidth="1"/>
    <col min="251" max="252" width="0" style="305" hidden="1" customWidth="1"/>
    <col min="253" max="16384" width="9.140625" style="305" hidden="1" customWidth="1"/>
  </cols>
  <sheetData>
    <row r="1" spans="1:252" s="17" customFormat="1" ht="25.5" customHeight="1">
      <c r="A1" s="824" t="s">
        <v>80</v>
      </c>
      <c r="B1" s="824"/>
      <c r="C1" s="824"/>
      <c r="D1" s="824"/>
      <c r="E1" s="824"/>
      <c r="F1" s="824"/>
      <c r="G1" s="824"/>
      <c r="H1" s="824"/>
      <c r="I1" s="824"/>
      <c r="J1" s="824"/>
      <c r="K1" s="824"/>
      <c r="L1" s="163"/>
      <c r="M1" s="163"/>
      <c r="N1" s="319"/>
      <c r="O1" s="319"/>
      <c r="P1" s="319"/>
      <c r="Q1" s="319"/>
      <c r="R1" s="319"/>
      <c r="S1" s="319"/>
      <c r="T1" s="319"/>
      <c r="U1" s="319"/>
      <c r="V1" s="319"/>
      <c r="W1" s="319"/>
      <c r="X1" s="319"/>
      <c r="Y1" s="319"/>
      <c r="Z1" s="319"/>
      <c r="AA1" s="319"/>
      <c r="AB1" s="319"/>
      <c r="AC1" s="319"/>
      <c r="AD1" s="319"/>
      <c r="AE1" s="319"/>
      <c r="AF1" s="319"/>
      <c r="AG1" s="319"/>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297" customFormat="1" ht="27" customHeight="1" thickBot="1">
      <c r="A2" s="292" t="s">
        <v>195</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2" s="19" customFormat="1" ht="15" customHeight="1" thickBot="1">
      <c r="A3" s="630" t="s">
        <v>342</v>
      </c>
      <c r="B3" s="631"/>
      <c r="C3" s="672" t="str">
        <f>IF('LFA_Section 1A (1)'!C7="","",'LFA_Section 1A (1)'!C7)</f>
        <v>BTN-607-G03-H</v>
      </c>
      <c r="D3" s="673"/>
      <c r="E3" s="673"/>
      <c r="F3" s="674"/>
      <c r="G3" s="164"/>
      <c r="H3" s="164"/>
      <c r="I3" s="164"/>
      <c r="J3" s="164"/>
      <c r="K3" s="164"/>
      <c r="L3" s="164"/>
      <c r="M3" s="164"/>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row>
    <row r="4" spans="1:252" s="19" customFormat="1" ht="15" customHeight="1">
      <c r="A4" s="120" t="s">
        <v>69</v>
      </c>
      <c r="B4" s="20"/>
      <c r="C4" s="137" t="s">
        <v>76</v>
      </c>
      <c r="D4" s="128" t="str">
        <f>IF('LFA_Section 1A (1)'!D12="Select","",'LFA_Section 1A (1)'!D12)</f>
        <v>Quarter</v>
      </c>
      <c r="E4" s="21" t="s">
        <v>77</v>
      </c>
      <c r="F4" s="129">
        <f>IF('LFA_Section 1A (1)'!F12="Select","",'LFA_Section 1A (1)'!F12)</f>
        <v>11</v>
      </c>
      <c r="G4" s="164"/>
      <c r="H4" s="164"/>
      <c r="I4" s="164"/>
      <c r="J4" s="164"/>
      <c r="K4" s="164"/>
      <c r="L4" s="164"/>
      <c r="M4" s="164"/>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row>
    <row r="5" spans="1:252" s="19" customFormat="1" ht="15" customHeight="1">
      <c r="A5" s="138" t="s">
        <v>70</v>
      </c>
      <c r="B5" s="114"/>
      <c r="C5" s="139" t="s">
        <v>345</v>
      </c>
      <c r="D5" s="126">
        <f>IF('LFA_Section 1A (1)'!D13="","",'LFA_Section 1A (1)'!D13)</f>
        <v>40391</v>
      </c>
      <c r="E5" s="21" t="s">
        <v>375</v>
      </c>
      <c r="F5" s="127">
        <f>IF('LFA_Section 1A (1)'!F13="","",'LFA_Section 1A (1)'!F13)</f>
        <v>40482</v>
      </c>
      <c r="G5" s="164"/>
      <c r="H5" s="164"/>
      <c r="I5" s="164"/>
      <c r="J5" s="164"/>
      <c r="K5" s="164"/>
      <c r="L5" s="164"/>
      <c r="M5" s="164"/>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row>
    <row r="6" spans="1:252" s="19" customFormat="1" ht="15" customHeight="1" thickBot="1">
      <c r="A6" s="140" t="s">
        <v>71</v>
      </c>
      <c r="B6" s="115"/>
      <c r="C6" s="675">
        <f>IF('LFA_Section 1A (1)'!C14="Select","",'LFA_Section 1A (1)'!C14)</f>
        <v>11</v>
      </c>
      <c r="D6" s="676"/>
      <c r="E6" s="676"/>
      <c r="F6" s="677"/>
      <c r="G6" s="164"/>
      <c r="H6" s="164"/>
      <c r="I6" s="164"/>
      <c r="J6" s="164"/>
      <c r="K6" s="164"/>
      <c r="L6" s="164"/>
      <c r="M6" s="164"/>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row>
    <row r="7" spans="1:252" s="17" customFormat="1" ht="21" customHeight="1" thickBot="1">
      <c r="A7" s="161"/>
      <c r="B7" s="161"/>
      <c r="C7" s="161"/>
      <c r="D7" s="161"/>
      <c r="E7" s="161"/>
      <c r="F7" s="161"/>
      <c r="G7" s="162"/>
      <c r="H7" s="160"/>
      <c r="I7" s="160"/>
      <c r="J7" s="163"/>
      <c r="K7" s="163"/>
      <c r="L7" s="163"/>
      <c r="M7" s="163"/>
      <c r="N7" s="319"/>
      <c r="O7" s="319"/>
      <c r="P7" s="319"/>
      <c r="Q7" s="319"/>
      <c r="R7" s="319"/>
      <c r="S7" s="319"/>
      <c r="T7" s="319"/>
      <c r="U7" s="319"/>
      <c r="V7" s="319"/>
      <c r="W7" s="319"/>
      <c r="X7" s="319"/>
      <c r="Y7" s="319"/>
      <c r="Z7" s="319"/>
      <c r="AA7" s="319"/>
      <c r="AB7" s="319"/>
      <c r="AC7" s="319"/>
      <c r="AD7" s="319"/>
      <c r="AE7" s="319"/>
      <c r="AF7" s="319"/>
      <c r="AG7" s="319"/>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row>
    <row r="8" spans="1:252" s="48" customFormat="1" ht="18.75" thickBot="1">
      <c r="A8" s="935" t="s">
        <v>101</v>
      </c>
      <c r="B8" s="936"/>
      <c r="C8" s="936"/>
      <c r="D8" s="936"/>
      <c r="E8" s="936"/>
      <c r="F8" s="936"/>
      <c r="G8" s="936"/>
      <c r="H8" s="936"/>
      <c r="I8" s="936"/>
      <c r="J8" s="936"/>
      <c r="K8" s="936"/>
      <c r="L8" s="936"/>
      <c r="M8" s="937"/>
      <c r="N8" s="324"/>
      <c r="O8" s="324"/>
      <c r="P8" s="324"/>
      <c r="Q8" s="324"/>
      <c r="R8" s="324"/>
      <c r="S8" s="324"/>
      <c r="T8" s="324"/>
      <c r="U8" s="324"/>
      <c r="V8" s="324"/>
      <c r="W8" s="324"/>
      <c r="X8" s="324"/>
      <c r="Y8" s="324"/>
      <c r="Z8" s="324"/>
      <c r="AA8" s="324"/>
      <c r="AB8" s="324"/>
      <c r="AC8" s="324"/>
      <c r="AD8" s="324"/>
      <c r="AE8" s="324"/>
      <c r="AF8" s="324"/>
      <c r="AG8" s="324"/>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row>
    <row r="9" spans="1:252" s="48" customFormat="1" ht="9" customHeight="1" thickBot="1">
      <c r="A9" s="938"/>
      <c r="B9" s="938"/>
      <c r="C9" s="938"/>
      <c r="D9" s="938"/>
      <c r="E9" s="938"/>
      <c r="F9" s="938"/>
      <c r="G9" s="938"/>
      <c r="H9" s="938"/>
      <c r="I9" s="938"/>
      <c r="J9" s="938"/>
      <c r="K9" s="938"/>
      <c r="L9" s="165"/>
      <c r="M9" s="165"/>
      <c r="N9" s="324"/>
      <c r="O9" s="324"/>
      <c r="P9" s="324"/>
      <c r="Q9" s="324"/>
      <c r="R9" s="324"/>
      <c r="S9" s="324"/>
      <c r="T9" s="324"/>
      <c r="U9" s="324"/>
      <c r="V9" s="324"/>
      <c r="W9" s="324"/>
      <c r="X9" s="324"/>
      <c r="Y9" s="324"/>
      <c r="Z9" s="324"/>
      <c r="AA9" s="324"/>
      <c r="AB9" s="324"/>
      <c r="AC9" s="324"/>
      <c r="AD9" s="324"/>
      <c r="AE9" s="324"/>
      <c r="AF9" s="324"/>
      <c r="AG9" s="324"/>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row>
    <row r="10" spans="1:252" s="29" customFormat="1" ht="60" customHeight="1">
      <c r="A10" s="939" t="s">
        <v>180</v>
      </c>
      <c r="B10" s="940"/>
      <c r="C10" s="125" t="s">
        <v>358</v>
      </c>
      <c r="D10" s="125" t="s">
        <v>215</v>
      </c>
      <c r="E10" s="130" t="s">
        <v>359</v>
      </c>
      <c r="F10" s="125" t="s">
        <v>92</v>
      </c>
      <c r="G10" s="940" t="s">
        <v>125</v>
      </c>
      <c r="H10" s="941"/>
      <c r="I10" s="125" t="s">
        <v>12</v>
      </c>
      <c r="J10" s="125" t="s">
        <v>13</v>
      </c>
      <c r="K10" s="125" t="s">
        <v>359</v>
      </c>
      <c r="L10" s="940" t="s">
        <v>125</v>
      </c>
      <c r="M10" s="942"/>
      <c r="N10" s="316"/>
      <c r="O10" s="316"/>
      <c r="P10" s="316"/>
      <c r="Q10" s="316"/>
      <c r="R10" s="316"/>
      <c r="S10" s="316"/>
      <c r="T10" s="316"/>
      <c r="U10" s="316"/>
      <c r="V10" s="316"/>
      <c r="W10" s="316"/>
      <c r="X10" s="316"/>
      <c r="Y10" s="316"/>
      <c r="Z10" s="316"/>
      <c r="AA10" s="316"/>
      <c r="AB10" s="316"/>
      <c r="AC10" s="316"/>
      <c r="AD10" s="316"/>
      <c r="AE10" s="316"/>
      <c r="AF10" s="316"/>
      <c r="AG10" s="316"/>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row>
    <row r="11" spans="1:256" s="29" customFormat="1" ht="25.5" customHeight="1">
      <c r="A11" s="923" t="s">
        <v>361</v>
      </c>
      <c r="B11" s="924"/>
      <c r="C11" s="335">
        <f>SUM(C12:C13)</f>
        <v>159161</v>
      </c>
      <c r="D11" s="335">
        <f>SUM(D12:D13)</f>
        <v>169161.09</v>
      </c>
      <c r="E11" s="336">
        <f>IF(C11="",IF(D11="","",0-D11),IF(D11="",C11-0,C11-D11))</f>
        <v>-10000.089999999997</v>
      </c>
      <c r="F11" s="131"/>
      <c r="G11" s="925"/>
      <c r="H11" s="925"/>
      <c r="I11" s="335">
        <f>SUM(I12:I13)</f>
        <v>1994385.5</v>
      </c>
      <c r="J11" s="335">
        <f>SUM(J12:J13)</f>
        <v>1482406.18</v>
      </c>
      <c r="K11" s="336">
        <f>IF(I11="",IF(J11="","",0-J11),IF(J11="",I11-0,I11-J11))</f>
        <v>511979.32000000007</v>
      </c>
      <c r="L11" s="926" t="s">
        <v>148</v>
      </c>
      <c r="M11" s="927"/>
      <c r="N11" s="316"/>
      <c r="O11" s="316"/>
      <c r="P11" s="316"/>
      <c r="Q11" s="316"/>
      <c r="R11" s="316"/>
      <c r="S11" s="316"/>
      <c r="T11" s="316"/>
      <c r="U11" s="316"/>
      <c r="V11" s="316"/>
      <c r="W11" s="316"/>
      <c r="X11" s="316"/>
      <c r="Y11" s="316"/>
      <c r="Z11" s="316"/>
      <c r="AA11" s="316"/>
      <c r="AB11" s="316"/>
      <c r="AC11" s="316"/>
      <c r="AD11" s="316"/>
      <c r="AE11" s="316"/>
      <c r="AF11" s="316"/>
      <c r="AG11" s="316"/>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80">
        <f>IF('PR_Section 1C'!C11="","",'PR_Section 1C'!C11)</f>
        <v>159161</v>
      </c>
      <c r="IR11" s="280">
        <f>IF('PR_Section 1C'!D11="","",'PR_Section 1C'!D11)</f>
        <v>169161.09</v>
      </c>
      <c r="IS11" s="280">
        <f>IF('PR_Section 1C'!E11="","",'PR_Section 1C'!E11)</f>
        <v>-10000.089999999997</v>
      </c>
      <c r="IT11" s="280">
        <f>IF('PR_Section 1C'!H11="","",'PR_Section 1C'!H11)</f>
        <v>1994385.5</v>
      </c>
      <c r="IU11" s="280">
        <f>IF('PR_Section 1C'!I11="","",'PR_Section 1C'!I11)</f>
        <v>1482406.18</v>
      </c>
      <c r="IV11" s="280">
        <f>IF('PR_Section 1C'!J11="","",'PR_Section 1C'!J11)</f>
        <v>511979.32000000007</v>
      </c>
    </row>
    <row r="12" spans="1:256" s="29" customFormat="1" ht="409.5" customHeight="1">
      <c r="A12" s="928" t="s">
        <v>362</v>
      </c>
      <c r="B12" s="929"/>
      <c r="C12" s="242">
        <f>IF('PR_Section 1C'!C12="","",'PR_Section 1C'!C12)</f>
        <v>98603.5</v>
      </c>
      <c r="D12" s="242">
        <f>IF('PR_Section 1C'!D12="","",'PR_Section 1C'!D12)</f>
        <v>22533.98</v>
      </c>
      <c r="E12" s="337">
        <f>IF(C12="",IF(D12="","",0-D12),IF(D12="",C12-0,C12-D12))</f>
        <v>76069.52</v>
      </c>
      <c r="F12" s="226" t="s">
        <v>251</v>
      </c>
      <c r="G12" s="921" t="s">
        <v>537</v>
      </c>
      <c r="H12" s="930"/>
      <c r="I12" s="242">
        <f>IF('PR_Section 1C'!H12="","",'PR_Section 1C'!H12)</f>
        <v>1098967.5</v>
      </c>
      <c r="J12" s="242">
        <f>IF('PR_Section 1C'!I12="","",'PR_Section 1C'!I12)</f>
        <v>734914.34</v>
      </c>
      <c r="K12" s="337">
        <f>IF(I12="",IF(J12="","",0-J12),IF(J12="",I12-0,I12-J12))</f>
        <v>364053.16000000003</v>
      </c>
      <c r="L12" s="921" t="s">
        <v>422</v>
      </c>
      <c r="M12" s="934"/>
      <c r="N12" s="316"/>
      <c r="O12" s="316"/>
      <c r="P12" s="316"/>
      <c r="Q12" s="316"/>
      <c r="R12" s="316"/>
      <c r="S12" s="316"/>
      <c r="T12" s="316"/>
      <c r="U12" s="316"/>
      <c r="V12" s="316"/>
      <c r="W12" s="316"/>
      <c r="X12" s="316"/>
      <c r="Y12" s="316"/>
      <c r="Z12" s="316"/>
      <c r="AA12" s="316"/>
      <c r="AB12" s="316"/>
      <c r="AC12" s="316"/>
      <c r="AD12" s="316"/>
      <c r="AE12" s="316"/>
      <c r="AF12" s="316"/>
      <c r="AG12" s="316"/>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80">
        <f>IF('PR_Section 1C'!C12="","",'PR_Section 1C'!C12)</f>
        <v>98603.5</v>
      </c>
      <c r="IR12" s="280">
        <f>IF('PR_Section 1C'!D12="","",'PR_Section 1C'!D12)</f>
        <v>22533.98</v>
      </c>
      <c r="IS12" s="280">
        <f>IF('PR_Section 1C'!E12="","",'PR_Section 1C'!E12)</f>
        <v>76069.52</v>
      </c>
      <c r="IT12" s="280">
        <f>IF('PR_Section 1C'!H12="","",'PR_Section 1C'!H12)</f>
        <v>1098967.5</v>
      </c>
      <c r="IU12" s="280">
        <f>IF('PR_Section 1C'!I12="","",'PR_Section 1C'!I12)</f>
        <v>734914.34</v>
      </c>
      <c r="IV12" s="280">
        <f>IF('PR_Section 1C'!J12="","",'PR_Section 1C'!J12)</f>
        <v>364053.16000000003</v>
      </c>
    </row>
    <row r="13" spans="1:256" s="29" customFormat="1" ht="207" customHeight="1" thickBot="1">
      <c r="A13" s="918" t="s">
        <v>363</v>
      </c>
      <c r="B13" s="919"/>
      <c r="C13" s="243">
        <f>IF('PR_Section 1C'!C13="","",'PR_Section 1C'!C13)</f>
        <v>60557.5</v>
      </c>
      <c r="D13" s="243">
        <f>IF('PR_Section 1C'!D13="","",'PR_Section 1C'!D13)</f>
        <v>146627.11</v>
      </c>
      <c r="E13" s="338">
        <f>IF(C13="",IF(D13="","",0-D13),IF(D13="",C13-0,C13-D13))</f>
        <v>-86069.60999999999</v>
      </c>
      <c r="F13" s="227" t="s">
        <v>251</v>
      </c>
      <c r="G13" s="912" t="s">
        <v>538</v>
      </c>
      <c r="H13" s="920"/>
      <c r="I13" s="243">
        <f>IF('PR_Section 1C'!H13="","",'PR_Section 1C'!H13)</f>
        <v>895418</v>
      </c>
      <c r="J13" s="243">
        <f>IF('PR_Section 1C'!I13="","",'PR_Section 1C'!I13)</f>
        <v>747491.84</v>
      </c>
      <c r="K13" s="338">
        <f>IF(I13="",IF(J13="","",0-J13),IF(J13="",I13-0,I13-J13))</f>
        <v>147926.16000000003</v>
      </c>
      <c r="L13" s="912" t="s">
        <v>423</v>
      </c>
      <c r="M13" s="931"/>
      <c r="N13" s="316"/>
      <c r="O13" s="316"/>
      <c r="P13" s="316"/>
      <c r="Q13" s="316"/>
      <c r="R13" s="316"/>
      <c r="S13" s="316"/>
      <c r="T13" s="316"/>
      <c r="U13" s="316"/>
      <c r="V13" s="316"/>
      <c r="W13" s="316"/>
      <c r="X13" s="316"/>
      <c r="Y13" s="316"/>
      <c r="Z13" s="316"/>
      <c r="AA13" s="316"/>
      <c r="AB13" s="316"/>
      <c r="AC13" s="316"/>
      <c r="AD13" s="316"/>
      <c r="AE13" s="316"/>
      <c r="AF13" s="316"/>
      <c r="AG13" s="316"/>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80">
        <f>IF('PR_Section 1C'!C13="","",'PR_Section 1C'!C13)</f>
        <v>60557.5</v>
      </c>
      <c r="IR13" s="280">
        <f>IF('PR_Section 1C'!D13="","",'PR_Section 1C'!D13)</f>
        <v>146627.11</v>
      </c>
      <c r="IS13" s="280">
        <f>IF('PR_Section 1C'!E13="","",'PR_Section 1C'!E13)</f>
        <v>-86069.60999999999</v>
      </c>
      <c r="IT13" s="280">
        <f>IF('PR_Section 1C'!H13="","",'PR_Section 1C'!H13)</f>
        <v>895418</v>
      </c>
      <c r="IU13" s="280">
        <f>IF('PR_Section 1C'!I13="","",'PR_Section 1C'!I13)</f>
        <v>747491.84</v>
      </c>
      <c r="IV13" s="280">
        <f>IF('PR_Section 1C'!J13="","",'PR_Section 1C'!J13)</f>
        <v>147926.16000000003</v>
      </c>
    </row>
    <row r="14" spans="1:256" s="40" customFormat="1" ht="15" customHeight="1" thickBot="1">
      <c r="A14" s="38"/>
      <c r="B14" s="38"/>
      <c r="C14" s="39"/>
      <c r="D14" s="39"/>
      <c r="E14" s="39"/>
      <c r="F14" s="39"/>
      <c r="G14" s="38"/>
      <c r="H14" s="38"/>
      <c r="I14" s="39"/>
      <c r="J14" s="39"/>
      <c r="K14" s="39"/>
      <c r="L14" s="38"/>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280"/>
      <c r="IR14" s="280"/>
      <c r="IS14" s="280"/>
      <c r="IT14" s="280"/>
      <c r="IU14" s="280"/>
      <c r="IV14" s="280"/>
    </row>
    <row r="15" spans="1:256" s="29" customFormat="1" ht="30.75" customHeight="1" thickBot="1">
      <c r="A15" s="932" t="s">
        <v>199</v>
      </c>
      <c r="B15" s="933"/>
      <c r="C15" s="339">
        <f>IF(C16="",IF('PR_Section 1C'!C15="","",'PR_Section 1C'!C15),SUM(C16:C17))</f>
        <v>62169</v>
      </c>
      <c r="D15" s="339">
        <f>IF(D16="",IF('PR_Section 1C'!D15="","",'PR_Section 1C'!D15),SUM(D16:D17))</f>
        <v>0</v>
      </c>
      <c r="E15" s="340">
        <f>IF(C15="",IF(D15="","",0-D15),IF(D15="",C15-0,C15-D15))</f>
        <v>62169</v>
      </c>
      <c r="F15" s="228" t="s">
        <v>251</v>
      </c>
      <c r="G15" s="911" t="s">
        <v>424</v>
      </c>
      <c r="H15" s="911"/>
      <c r="I15" s="339">
        <f>IF(I16="",IF('PR_Section 1C'!H15="","",'PR_Section 1C'!H15),SUM(I16:I17))</f>
        <v>264000</v>
      </c>
      <c r="J15" s="339">
        <f>IF(J16="",IF('PR_Section 1C'!I15="","",'PR_Section 1C'!I15),SUM(J16:J17))</f>
        <v>123807.6</v>
      </c>
      <c r="K15" s="340">
        <f>IF(I15="",IF(J15="","",0-J15),IF(J15="",I15-0,I15-J15))</f>
        <v>140192.4</v>
      </c>
      <c r="L15" s="911" t="s">
        <v>424</v>
      </c>
      <c r="M15" s="911"/>
      <c r="N15" s="316"/>
      <c r="O15" s="316"/>
      <c r="P15" s="316"/>
      <c r="Q15" s="316"/>
      <c r="R15" s="316"/>
      <c r="S15" s="316"/>
      <c r="T15" s="316"/>
      <c r="U15" s="316"/>
      <c r="V15" s="316"/>
      <c r="W15" s="316"/>
      <c r="X15" s="316"/>
      <c r="Y15" s="316"/>
      <c r="Z15" s="316"/>
      <c r="AA15" s="316"/>
      <c r="AB15" s="316"/>
      <c r="AC15" s="316"/>
      <c r="AD15" s="316"/>
      <c r="AE15" s="316"/>
      <c r="AF15" s="316"/>
      <c r="AG15" s="316"/>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80">
        <f>IF('PR_Section 1C'!C15="","",'PR_Section 1C'!C15)</f>
        <v>62169</v>
      </c>
      <c r="IR15" s="280">
        <f>IF('PR_Section 1C'!D15="","",'PR_Section 1C'!D15)</f>
        <v>0</v>
      </c>
      <c r="IS15" s="280">
        <f>IF('PR_Section 1C'!E15="","",'PR_Section 1C'!E15)</f>
        <v>62169</v>
      </c>
      <c r="IT15" s="280">
        <f>IF('PR_Section 1C'!H15="","",'PR_Section 1C'!H15)</f>
        <v>264000</v>
      </c>
      <c r="IU15" s="280">
        <f>IF('PR_Section 1C'!I15="","",'PR_Section 1C'!I15)</f>
        <v>123807.6</v>
      </c>
      <c r="IV15" s="280">
        <f>IF('PR_Section 1C'!J15="","",'PR_Section 1C'!J15)</f>
        <v>140192.4</v>
      </c>
    </row>
    <row r="16" spans="1:256" s="29" customFormat="1" ht="30.75" customHeight="1" thickBot="1">
      <c r="A16" s="914" t="s">
        <v>157</v>
      </c>
      <c r="B16" s="915"/>
      <c r="C16" s="242">
        <f>IF('PR_Section 1C'!C16="","",'PR_Section 1C'!C16)</f>
        <v>40419</v>
      </c>
      <c r="D16" s="242">
        <f>IF('PR_Section 1C'!D16="","",'PR_Section 1C'!D16)</f>
        <v>0</v>
      </c>
      <c r="E16" s="337">
        <f>IF(C16="",IF(D16="","",0-D16),IF(D16="",C16-0,C16-D16))</f>
        <v>40419</v>
      </c>
      <c r="F16" s="226" t="s">
        <v>251</v>
      </c>
      <c r="G16" s="911" t="s">
        <v>424</v>
      </c>
      <c r="H16" s="911"/>
      <c r="I16" s="242">
        <f>IF('PR_Section 1C'!H16="","",'PR_Section 1C'!H16)</f>
        <v>49500</v>
      </c>
      <c r="J16" s="242">
        <f>IF('PR_Section 1C'!I16="","",'PR_Section 1C'!I16)</f>
        <v>16927</v>
      </c>
      <c r="K16" s="337">
        <f>IF(I16="",IF(J16="","",0-J16),IF(J16="",I16-0,I16-J16))</f>
        <v>32573</v>
      </c>
      <c r="L16" s="921" t="s">
        <v>334</v>
      </c>
      <c r="M16" s="922"/>
      <c r="N16" s="316"/>
      <c r="O16" s="316"/>
      <c r="P16" s="316"/>
      <c r="Q16" s="316"/>
      <c r="R16" s="316"/>
      <c r="S16" s="316"/>
      <c r="T16" s="316"/>
      <c r="U16" s="316"/>
      <c r="V16" s="316"/>
      <c r="W16" s="316"/>
      <c r="X16" s="316"/>
      <c r="Y16" s="316"/>
      <c r="Z16" s="316"/>
      <c r="AA16" s="316"/>
      <c r="AB16" s="316"/>
      <c r="AC16" s="316"/>
      <c r="AD16" s="316"/>
      <c r="AE16" s="316"/>
      <c r="AF16" s="316"/>
      <c r="AG16" s="316"/>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80">
        <f>IF('PR_Section 1C'!C16="","",'PR_Section 1C'!C16)</f>
        <v>40419</v>
      </c>
      <c r="IR16" s="280">
        <f>IF('PR_Section 1C'!D16="","",'PR_Section 1C'!D16)</f>
        <v>0</v>
      </c>
      <c r="IS16" s="280">
        <f>IF('PR_Section 1C'!E16="","",'PR_Section 1C'!E16)</f>
        <v>40419</v>
      </c>
      <c r="IT16" s="280">
        <f>IF('PR_Section 1C'!H16="","",'PR_Section 1C'!H16)</f>
        <v>49500</v>
      </c>
      <c r="IU16" s="280">
        <f>IF('PR_Section 1C'!I16="","",'PR_Section 1C'!I16)</f>
        <v>16927</v>
      </c>
      <c r="IV16" s="280">
        <f>IF('PR_Section 1C'!J16="","",'PR_Section 1C'!J16)</f>
        <v>32573</v>
      </c>
    </row>
    <row r="17" spans="1:256" s="29" customFormat="1" ht="42.75" customHeight="1" thickBot="1">
      <c r="A17" s="916" t="s">
        <v>220</v>
      </c>
      <c r="B17" s="917"/>
      <c r="C17" s="243">
        <f>IF('PR_Section 1C'!C17="","",'PR_Section 1C'!C17)</f>
        <v>21750</v>
      </c>
      <c r="D17" s="243">
        <f>IF('PR_Section 1C'!D17="","",'PR_Section 1C'!D17)</f>
        <v>0</v>
      </c>
      <c r="E17" s="338">
        <f>IF(C17="",IF(D17="","",0-D17),IF(D17="",C17-0,C17-D17))</f>
        <v>21750</v>
      </c>
      <c r="F17" s="227" t="s">
        <v>251</v>
      </c>
      <c r="G17" s="911" t="s">
        <v>639</v>
      </c>
      <c r="H17" s="911"/>
      <c r="I17" s="243">
        <f>IF('PR_Section 1C'!H17="","",'PR_Section 1C'!H17)</f>
        <v>214500</v>
      </c>
      <c r="J17" s="243">
        <f>IF('PR_Section 1C'!I17="","",'PR_Section 1C'!I17)</f>
        <v>106880.6</v>
      </c>
      <c r="K17" s="338">
        <f>IF(I17="",IF(J17="","",0-J17),IF(J17="",I17-0,I17-J17))</f>
        <v>107619.4</v>
      </c>
      <c r="L17" s="912" t="s">
        <v>333</v>
      </c>
      <c r="M17" s="913"/>
      <c r="N17" s="316"/>
      <c r="O17" s="316"/>
      <c r="P17" s="316"/>
      <c r="Q17" s="316"/>
      <c r="R17" s="316"/>
      <c r="S17" s="316"/>
      <c r="T17" s="316"/>
      <c r="U17" s="316"/>
      <c r="V17" s="316"/>
      <c r="W17" s="316"/>
      <c r="X17" s="316"/>
      <c r="Y17" s="316"/>
      <c r="Z17" s="316"/>
      <c r="AA17" s="316"/>
      <c r="AB17" s="316"/>
      <c r="AC17" s="316"/>
      <c r="AD17" s="316"/>
      <c r="AE17" s="316"/>
      <c r="AF17" s="316"/>
      <c r="AG17" s="316"/>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80">
        <f>IF('PR_Section 1C'!C17="","",'PR_Section 1C'!C17)</f>
        <v>21750</v>
      </c>
      <c r="IR17" s="280">
        <f>IF('PR_Section 1C'!D17="","",'PR_Section 1C'!D17)</f>
        <v>0</v>
      </c>
      <c r="IS17" s="280">
        <f>IF('PR_Section 1C'!E17="","",'PR_Section 1C'!E17)</f>
        <v>21750</v>
      </c>
      <c r="IT17" s="280">
        <f>IF('PR_Section 1C'!H17="","",'PR_Section 1C'!H17)</f>
        <v>214500</v>
      </c>
      <c r="IU17" s="280">
        <f>IF('PR_Section 1C'!I17="","",'PR_Section 1C'!I17)</f>
        <v>106880.6</v>
      </c>
      <c r="IV17" s="280">
        <f>IF('PR_Section 1C'!J17="","",'PR_Section 1C'!J17)</f>
        <v>107619.4</v>
      </c>
    </row>
    <row r="18" spans="1:250" s="151" customFormat="1" ht="15">
      <c r="A18" s="166"/>
      <c r="B18" s="166"/>
      <c r="C18" s="167"/>
      <c r="D18" s="167"/>
      <c r="E18" s="167"/>
      <c r="F18" s="167"/>
      <c r="G18" s="167"/>
      <c r="H18" s="168"/>
      <c r="I18" s="167"/>
      <c r="J18" s="167"/>
      <c r="K18" s="40"/>
      <c r="L18" s="40"/>
      <c r="M18" s="40"/>
      <c r="N18" s="307"/>
      <c r="O18" s="307"/>
      <c r="P18" s="307"/>
      <c r="Q18" s="307"/>
      <c r="R18" s="307"/>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row>
    <row r="19" spans="1:252" s="151" customFormat="1" ht="18" customHeight="1">
      <c r="A19" s="231" t="s">
        <v>2</v>
      </c>
      <c r="C19" s="167"/>
      <c r="D19" s="167"/>
      <c r="F19" s="102" t="s">
        <v>252</v>
      </c>
      <c r="G19" s="167"/>
      <c r="H19" s="168"/>
      <c r="I19" s="167"/>
      <c r="J19" s="167"/>
      <c r="K19" s="40"/>
      <c r="L19" s="40"/>
      <c r="M19" s="40"/>
      <c r="N19" s="307"/>
      <c r="O19" s="307"/>
      <c r="P19" s="307"/>
      <c r="Q19" s="307"/>
      <c r="R19" s="307"/>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row>
    <row r="20" spans="1:252" s="151" customFormat="1" ht="11.25" customHeight="1">
      <c r="A20" s="167"/>
      <c r="B20" s="167"/>
      <c r="C20" s="167"/>
      <c r="D20" s="167"/>
      <c r="E20" s="167"/>
      <c r="F20" s="167"/>
      <c r="G20" s="167"/>
      <c r="H20" s="168"/>
      <c r="I20" s="167"/>
      <c r="J20" s="167"/>
      <c r="K20" s="40"/>
      <c r="L20" s="40"/>
      <c r="M20" s="40"/>
      <c r="N20" s="307"/>
      <c r="O20" s="307"/>
      <c r="P20" s="307"/>
      <c r="Q20" s="307"/>
      <c r="R20" s="307"/>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6"/>
      <c r="HS20" s="316"/>
      <c r="HT20" s="316"/>
      <c r="HU20" s="316"/>
      <c r="HV20" s="316"/>
      <c r="HW20" s="316"/>
      <c r="HX20" s="316"/>
      <c r="HY20" s="316"/>
      <c r="HZ20" s="316"/>
      <c r="IA20" s="316"/>
      <c r="IB20" s="316"/>
      <c r="IC20" s="316"/>
      <c r="ID20" s="316"/>
      <c r="IE20" s="316"/>
      <c r="IF20" s="316"/>
      <c r="IG20" s="316"/>
      <c r="IH20" s="316"/>
      <c r="II20" s="316"/>
      <c r="IJ20" s="316"/>
      <c r="IK20" s="316"/>
      <c r="IL20" s="316"/>
      <c r="IM20" s="316"/>
      <c r="IN20" s="316"/>
      <c r="IO20" s="316"/>
      <c r="IP20" s="316"/>
      <c r="IQ20" s="316"/>
      <c r="IR20" s="316"/>
    </row>
    <row r="21" spans="1:252" s="151" customFormat="1" ht="18" customHeight="1">
      <c r="A21" s="231" t="s">
        <v>3</v>
      </c>
      <c r="C21" s="167"/>
      <c r="D21" s="167"/>
      <c r="E21" s="167"/>
      <c r="F21" s="102" t="s">
        <v>228</v>
      </c>
      <c r="H21" s="168"/>
      <c r="I21" s="164"/>
      <c r="J21" s="164"/>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6"/>
      <c r="HS21" s="316"/>
      <c r="HT21" s="316"/>
      <c r="HU21" s="316"/>
      <c r="HV21" s="316"/>
      <c r="HW21" s="316"/>
      <c r="HX21" s="316"/>
      <c r="HY21" s="316"/>
      <c r="HZ21" s="316"/>
      <c r="IA21" s="316"/>
      <c r="IB21" s="316"/>
      <c r="IC21" s="316"/>
      <c r="ID21" s="316"/>
      <c r="IE21" s="316"/>
      <c r="IF21" s="316"/>
      <c r="IG21" s="316"/>
      <c r="IH21" s="316"/>
      <c r="II21" s="316"/>
      <c r="IJ21" s="316"/>
      <c r="IK21" s="316"/>
      <c r="IL21" s="316"/>
      <c r="IM21" s="316"/>
      <c r="IN21" s="316"/>
      <c r="IO21" s="316"/>
      <c r="IP21" s="316"/>
      <c r="IQ21" s="316"/>
      <c r="IR21" s="316"/>
    </row>
    <row r="22" s="325" customFormat="1" ht="14.25">
      <c r="I22" s="326"/>
    </row>
    <row r="23" s="325" customFormat="1" ht="14.25">
      <c r="I23" s="326"/>
    </row>
    <row r="24" spans="1:9" s="325" customFormat="1" ht="14.25">
      <c r="A24" s="341" t="s">
        <v>217</v>
      </c>
      <c r="I24" s="326"/>
    </row>
    <row r="25" s="325" customFormat="1" ht="14.25">
      <c r="I25" s="326"/>
    </row>
    <row r="26" s="325" customFormat="1" ht="14.25">
      <c r="I26" s="326"/>
    </row>
    <row r="27" s="325" customFormat="1" ht="14.25">
      <c r="I27" s="326"/>
    </row>
    <row r="28" s="325" customFormat="1" ht="14.25">
      <c r="I28" s="326"/>
    </row>
    <row r="29" s="325" customFormat="1" ht="14.25">
      <c r="I29" s="326"/>
    </row>
    <row r="30" s="325" customFormat="1" ht="14.25">
      <c r="I30" s="326"/>
    </row>
    <row r="31" s="325" customFormat="1" ht="14.25">
      <c r="I31" s="326"/>
    </row>
    <row r="32" s="325" customFormat="1" ht="14.25">
      <c r="I32" s="326"/>
    </row>
    <row r="33" s="325" customFormat="1" ht="14.25">
      <c r="I33" s="326"/>
    </row>
    <row r="34" s="325" customFormat="1" ht="14.25">
      <c r="I34" s="326"/>
    </row>
    <row r="35" s="325" customFormat="1" ht="14.25">
      <c r="I35" s="326"/>
    </row>
    <row r="36" s="325" customFormat="1" ht="14.25">
      <c r="I36" s="326"/>
    </row>
    <row r="37" s="325" customFormat="1" ht="14.25">
      <c r="I37" s="326"/>
    </row>
    <row r="38" s="325" customFormat="1" ht="14.25">
      <c r="I38" s="326"/>
    </row>
    <row r="39" s="325" customFormat="1" ht="14.25">
      <c r="I39" s="326"/>
    </row>
    <row r="40" s="325" customFormat="1" ht="14.25">
      <c r="I40" s="326"/>
    </row>
    <row r="41" s="325" customFormat="1" ht="14.25">
      <c r="I41" s="326"/>
    </row>
    <row r="42" s="325" customFormat="1" ht="14.25">
      <c r="I42" s="326"/>
    </row>
    <row r="43" s="325" customFormat="1" ht="14.25">
      <c r="I43" s="326"/>
    </row>
    <row r="44" s="325" customFormat="1" ht="14.25">
      <c r="I44" s="326"/>
    </row>
    <row r="45" s="325" customFormat="1" ht="14.25">
      <c r="I45" s="326"/>
    </row>
    <row r="46" s="325" customFormat="1" ht="14.25">
      <c r="I46" s="326"/>
    </row>
    <row r="47" s="325" customFormat="1" ht="14.25">
      <c r="I47" s="326"/>
    </row>
    <row r="48" s="325" customFormat="1" ht="14.25">
      <c r="I48" s="326"/>
    </row>
    <row r="49" s="325" customFormat="1" ht="14.25">
      <c r="I49" s="326"/>
    </row>
    <row r="50" s="325" customFormat="1" ht="14.25">
      <c r="I50" s="326"/>
    </row>
    <row r="51" s="325" customFormat="1" ht="14.25">
      <c r="I51" s="326"/>
    </row>
    <row r="52" s="325" customFormat="1" ht="14.25">
      <c r="I52" s="326"/>
    </row>
    <row r="53" s="325" customFormat="1" ht="14.25">
      <c r="I53" s="326"/>
    </row>
    <row r="54" s="325" customFormat="1" ht="14.25">
      <c r="I54" s="326"/>
    </row>
    <row r="55" s="325" customFormat="1" ht="14.25">
      <c r="I55" s="326"/>
    </row>
    <row r="56" s="325" customFormat="1" ht="14.25">
      <c r="I56" s="326"/>
    </row>
    <row r="57" s="325" customFormat="1" ht="14.25">
      <c r="I57" s="326"/>
    </row>
    <row r="58" s="325" customFormat="1" ht="14.25">
      <c r="I58" s="326"/>
    </row>
    <row r="59" s="325" customFormat="1" ht="14.25">
      <c r="I59" s="326"/>
    </row>
    <row r="60" s="325" customFormat="1" ht="14.25">
      <c r="I60" s="326"/>
    </row>
    <row r="61" s="325" customFormat="1" ht="14.25">
      <c r="I61" s="326"/>
    </row>
    <row r="62" s="325" customFormat="1" ht="14.25">
      <c r="I62" s="326"/>
    </row>
    <row r="63" s="325" customFormat="1" ht="14.25">
      <c r="I63" s="326"/>
    </row>
    <row r="64" s="325" customFormat="1" ht="14.25">
      <c r="I64" s="326"/>
    </row>
    <row r="65" s="325" customFormat="1" ht="14.25">
      <c r="I65" s="326"/>
    </row>
    <row r="66" s="325" customFormat="1" ht="14.25">
      <c r="I66" s="326"/>
    </row>
    <row r="67" s="325" customFormat="1" ht="14.25">
      <c r="I67" s="326"/>
    </row>
    <row r="68" s="325" customFormat="1" ht="14.25">
      <c r="I68" s="326"/>
    </row>
    <row r="69" s="325" customFormat="1" ht="14.25">
      <c r="I69" s="326"/>
    </row>
    <row r="70" s="325" customFormat="1" ht="14.25">
      <c r="I70" s="326"/>
    </row>
    <row r="71" s="325" customFormat="1" ht="14.25">
      <c r="I71" s="326"/>
    </row>
    <row r="72" s="325" customFormat="1" ht="14.25">
      <c r="I72" s="326"/>
    </row>
    <row r="73" s="325" customFormat="1" ht="14.25">
      <c r="I73" s="326"/>
    </row>
    <row r="74" s="325" customFormat="1" ht="14.25">
      <c r="I74" s="326"/>
    </row>
    <row r="75" s="325" customFormat="1" ht="14.25">
      <c r="I75" s="326"/>
    </row>
    <row r="76" s="325" customFormat="1" ht="14.25">
      <c r="I76" s="326"/>
    </row>
    <row r="77" s="325" customFormat="1" ht="14.25">
      <c r="I77" s="326"/>
    </row>
    <row r="78" s="325" customFormat="1" ht="14.25">
      <c r="I78" s="326"/>
    </row>
    <row r="79" s="325" customFormat="1" ht="14.25">
      <c r="I79" s="326"/>
    </row>
    <row r="80" s="325" customFormat="1" ht="14.25">
      <c r="I80" s="326"/>
    </row>
    <row r="81" s="325" customFormat="1" ht="14.25">
      <c r="I81" s="326"/>
    </row>
    <row r="82" s="325" customFormat="1" ht="14.25">
      <c r="I82" s="326"/>
    </row>
    <row r="83" s="325" customFormat="1" ht="14.25">
      <c r="I83" s="326"/>
    </row>
    <row r="84" s="325" customFormat="1" ht="14.25">
      <c r="I84" s="326"/>
    </row>
    <row r="85" s="325" customFormat="1" ht="14.25">
      <c r="I85" s="326"/>
    </row>
    <row r="86" s="325" customFormat="1" ht="14.25">
      <c r="I86" s="326"/>
    </row>
    <row r="87" s="325" customFormat="1" ht="14.25">
      <c r="I87" s="326"/>
    </row>
    <row r="88" s="325" customFormat="1" ht="14.25">
      <c r="I88" s="326"/>
    </row>
    <row r="89" s="325" customFormat="1" ht="14.25">
      <c r="I89" s="326"/>
    </row>
    <row r="90" s="325" customFormat="1" ht="14.25">
      <c r="I90" s="326"/>
    </row>
    <row r="91" s="325" customFormat="1" ht="14.25">
      <c r="I91" s="326"/>
    </row>
    <row r="92" s="325" customFormat="1" ht="14.25">
      <c r="I92" s="326"/>
    </row>
    <row r="93" s="325" customFormat="1" ht="14.25">
      <c r="I93" s="326"/>
    </row>
    <row r="94" s="325" customFormat="1" ht="14.25">
      <c r="I94" s="326"/>
    </row>
    <row r="95" s="325" customFormat="1" ht="14.25">
      <c r="I95" s="326"/>
    </row>
    <row r="96" s="319" customFormat="1" ht="12.75">
      <c r="I96" s="323"/>
    </row>
    <row r="97" s="319" customFormat="1" ht="12.75">
      <c r="I97" s="323"/>
    </row>
    <row r="98" s="319" customFormat="1" ht="12.75">
      <c r="I98" s="323"/>
    </row>
    <row r="99" s="319" customFormat="1" ht="12.75">
      <c r="I99" s="323"/>
    </row>
    <row r="100" s="319" customFormat="1" ht="12.75">
      <c r="I100" s="323"/>
    </row>
    <row r="101" s="319" customFormat="1" ht="12.75">
      <c r="I101" s="323"/>
    </row>
    <row r="102" s="319" customFormat="1" ht="12.75">
      <c r="I102" s="323"/>
    </row>
    <row r="103" s="319" customFormat="1" ht="12.75">
      <c r="I103" s="323"/>
    </row>
    <row r="104" s="319" customFormat="1" ht="12.75">
      <c r="I104" s="323"/>
    </row>
    <row r="105" s="319" customFormat="1" ht="12.75">
      <c r="I105" s="323"/>
    </row>
    <row r="106" s="319" customFormat="1" ht="12.75">
      <c r="I106" s="323"/>
    </row>
    <row r="107" s="319" customFormat="1" ht="12.75">
      <c r="I107" s="323"/>
    </row>
    <row r="108" s="319" customFormat="1" ht="12.75">
      <c r="I108" s="323"/>
    </row>
    <row r="109" s="319" customFormat="1" ht="12.75">
      <c r="I109" s="323"/>
    </row>
    <row r="110" s="319" customFormat="1" ht="12.75">
      <c r="I110" s="323"/>
    </row>
    <row r="111" s="319" customFormat="1" ht="12.75">
      <c r="I111" s="323"/>
    </row>
    <row r="112" s="319" customFormat="1" ht="12.75">
      <c r="I112" s="323"/>
    </row>
    <row r="113" s="319" customFormat="1" ht="12.75">
      <c r="I113" s="323"/>
    </row>
    <row r="114" s="319" customFormat="1" ht="12.75">
      <c r="I114" s="323"/>
    </row>
    <row r="115" s="319" customFormat="1" ht="12.75">
      <c r="I115" s="323"/>
    </row>
    <row r="116" s="319" customFormat="1" ht="12.75">
      <c r="I116" s="323"/>
    </row>
    <row r="117" s="319" customFormat="1" ht="12.75">
      <c r="I117" s="323"/>
    </row>
    <row r="118" s="319" customFormat="1" ht="12.75">
      <c r="I118" s="323"/>
    </row>
    <row r="119" s="319" customFormat="1" ht="12.75">
      <c r="I119" s="323"/>
    </row>
    <row r="120" s="319" customFormat="1" ht="12.75">
      <c r="I120" s="323"/>
    </row>
    <row r="121" s="319" customFormat="1" ht="12.75">
      <c r="I121" s="323"/>
    </row>
    <row r="122" s="319" customFormat="1" ht="12.75">
      <c r="I122" s="323"/>
    </row>
    <row r="123" s="319" customFormat="1" ht="12.75">
      <c r="I123" s="323"/>
    </row>
    <row r="124" s="319" customFormat="1" ht="12.75">
      <c r="I124" s="323"/>
    </row>
    <row r="125" s="319" customFormat="1" ht="12.75">
      <c r="I125" s="323"/>
    </row>
    <row r="126" s="319" customFormat="1" ht="12.75">
      <c r="I126" s="323"/>
    </row>
    <row r="127" s="319" customFormat="1" ht="12.75">
      <c r="I127" s="323"/>
    </row>
    <row r="128" s="319" customFormat="1" ht="12.75">
      <c r="I128" s="323"/>
    </row>
    <row r="129" s="319" customFormat="1" ht="12.75">
      <c r="I129" s="323"/>
    </row>
    <row r="130" s="319" customFormat="1" ht="12.75">
      <c r="I130" s="323"/>
    </row>
    <row r="131" s="319" customFormat="1" ht="12.75">
      <c r="I131" s="323"/>
    </row>
    <row r="132" s="319" customFormat="1" ht="12.75">
      <c r="I132" s="323"/>
    </row>
    <row r="133" s="319" customFormat="1" ht="12.75">
      <c r="I133" s="323"/>
    </row>
    <row r="134" s="319" customFormat="1" ht="12.75">
      <c r="I134" s="323"/>
    </row>
    <row r="135" s="319" customFormat="1" ht="12.75">
      <c r="I135" s="323"/>
    </row>
    <row r="136" s="319" customFormat="1" ht="12.75">
      <c r="I136" s="323"/>
    </row>
    <row r="137" s="319" customFormat="1" ht="12.75">
      <c r="I137" s="323"/>
    </row>
    <row r="138" s="319" customFormat="1" ht="12.75">
      <c r="I138" s="323"/>
    </row>
    <row r="139" s="319" customFormat="1" ht="12.75">
      <c r="I139" s="323"/>
    </row>
    <row r="140" s="319" customFormat="1" ht="12.75">
      <c r="I140" s="323"/>
    </row>
    <row r="141" s="319" customFormat="1" ht="12.75">
      <c r="I141" s="323"/>
    </row>
    <row r="142" s="319" customFormat="1" ht="12.75">
      <c r="I142" s="323"/>
    </row>
    <row r="143" s="319" customFormat="1" ht="12.75">
      <c r="I143" s="323"/>
    </row>
    <row r="144" s="319" customFormat="1" ht="12.75">
      <c r="I144" s="323"/>
    </row>
    <row r="145" s="319" customFormat="1" ht="12.75">
      <c r="I145" s="323"/>
    </row>
    <row r="146" s="319" customFormat="1" ht="12.75">
      <c r="I146" s="323"/>
    </row>
    <row r="147" s="319" customFormat="1" ht="12.75">
      <c r="I147" s="323"/>
    </row>
    <row r="148" s="319" customFormat="1" ht="12.75">
      <c r="I148" s="323"/>
    </row>
    <row r="149" s="319" customFormat="1" ht="12.75">
      <c r="I149" s="323"/>
    </row>
    <row r="150" s="319" customFormat="1" ht="12.75">
      <c r="I150" s="323"/>
    </row>
    <row r="151" s="319" customFormat="1" ht="12.75">
      <c r="I151" s="323"/>
    </row>
    <row r="152" s="319" customFormat="1" ht="12.75">
      <c r="I152" s="323"/>
    </row>
    <row r="153" s="319" customFormat="1" ht="12.75">
      <c r="I153" s="323"/>
    </row>
    <row r="154" s="319" customFormat="1" ht="12.75">
      <c r="I154" s="323"/>
    </row>
    <row r="155" s="319" customFormat="1" ht="12.75">
      <c r="I155" s="323"/>
    </row>
    <row r="156" s="319" customFormat="1" ht="12.75">
      <c r="I156" s="323"/>
    </row>
    <row r="157" s="319" customFormat="1" ht="12.75">
      <c r="I157" s="323"/>
    </row>
    <row r="158" s="319" customFormat="1" ht="12.75">
      <c r="I158" s="323"/>
    </row>
    <row r="159" s="319" customFormat="1" ht="12.75">
      <c r="I159" s="323"/>
    </row>
    <row r="160" s="319" customFormat="1" ht="12.75">
      <c r="I160" s="323"/>
    </row>
    <row r="161" s="319" customFormat="1" ht="12.75">
      <c r="I161" s="323"/>
    </row>
    <row r="162" s="319" customFormat="1" ht="12.75">
      <c r="I162" s="323"/>
    </row>
    <row r="163" s="319" customFormat="1" ht="12.75">
      <c r="I163" s="323"/>
    </row>
    <row r="164" s="319" customFormat="1" ht="12.75">
      <c r="I164" s="323"/>
    </row>
    <row r="165" s="319" customFormat="1" ht="12.75">
      <c r="I165" s="323"/>
    </row>
    <row r="166" s="319" customFormat="1" ht="12.75">
      <c r="I166" s="323"/>
    </row>
    <row r="167" s="319" customFormat="1" ht="12.75">
      <c r="I167" s="323"/>
    </row>
    <row r="168" s="319" customFormat="1" ht="12.75">
      <c r="I168" s="323"/>
    </row>
    <row r="169" s="319" customFormat="1" ht="12.75">
      <c r="I169" s="323"/>
    </row>
    <row r="170" s="319" customFormat="1" ht="12.75">
      <c r="I170" s="323"/>
    </row>
    <row r="171" s="319" customFormat="1" ht="12.75">
      <c r="I171" s="323"/>
    </row>
    <row r="172" s="319" customFormat="1" ht="12.75">
      <c r="I172" s="323"/>
    </row>
    <row r="173" s="319" customFormat="1" ht="12.75">
      <c r="I173" s="323"/>
    </row>
    <row r="174" s="319" customFormat="1" ht="12.75">
      <c r="I174" s="323"/>
    </row>
    <row r="175" s="319" customFormat="1" ht="12.75">
      <c r="I175" s="323"/>
    </row>
    <row r="176" s="319" customFormat="1" ht="12.75">
      <c r="I176" s="323"/>
    </row>
    <row r="177" s="319" customFormat="1" ht="12.75">
      <c r="I177" s="323"/>
    </row>
    <row r="178" s="319" customFormat="1" ht="12.75">
      <c r="I178" s="323"/>
    </row>
    <row r="179" s="319" customFormat="1" ht="12.75">
      <c r="I179" s="323"/>
    </row>
    <row r="180" s="319" customFormat="1" ht="12.75">
      <c r="I180" s="323"/>
    </row>
    <row r="181" s="319" customFormat="1" ht="12.75">
      <c r="I181" s="323"/>
    </row>
    <row r="182" s="319" customFormat="1" ht="12.75">
      <c r="I182" s="323"/>
    </row>
    <row r="183" s="319" customFormat="1" ht="12.75">
      <c r="I183" s="323"/>
    </row>
    <row r="184" s="319" customFormat="1" ht="12.75">
      <c r="I184" s="323"/>
    </row>
    <row r="185" s="319" customFormat="1" ht="12.75">
      <c r="I185" s="323"/>
    </row>
    <row r="186" s="319" customFormat="1" ht="12.75">
      <c r="I186" s="323"/>
    </row>
    <row r="187" s="319" customFormat="1" ht="12.75">
      <c r="I187" s="323"/>
    </row>
    <row r="188" s="319" customFormat="1" ht="12.75">
      <c r="I188" s="323"/>
    </row>
    <row r="189" s="319" customFormat="1" ht="12.75">
      <c r="I189" s="323"/>
    </row>
    <row r="190" s="319" customFormat="1" ht="12.75">
      <c r="I190" s="323"/>
    </row>
    <row r="191" s="319" customFormat="1" ht="12.75">
      <c r="I191" s="323"/>
    </row>
    <row r="192" s="319" customFormat="1" ht="12.75">
      <c r="I192" s="323"/>
    </row>
    <row r="193" s="319" customFormat="1" ht="12.75">
      <c r="I193" s="323"/>
    </row>
    <row r="194" s="319" customFormat="1" ht="12.75">
      <c r="I194" s="323"/>
    </row>
    <row r="195" s="319" customFormat="1" ht="12.75">
      <c r="I195" s="323"/>
    </row>
    <row r="196" s="319" customFormat="1" ht="12.75">
      <c r="I196" s="323"/>
    </row>
    <row r="197" s="319" customFormat="1" ht="12.75">
      <c r="I197" s="323"/>
    </row>
    <row r="198" s="319" customFormat="1" ht="12.75">
      <c r="I198" s="323"/>
    </row>
    <row r="199" s="319" customFormat="1" ht="12.75">
      <c r="I199" s="323"/>
    </row>
    <row r="200" s="319" customFormat="1" ht="12.75">
      <c r="I200" s="323"/>
    </row>
    <row r="201" s="319" customFormat="1" ht="12.75">
      <c r="I201" s="323"/>
    </row>
    <row r="202" s="319" customFormat="1" ht="12.75">
      <c r="I202" s="323"/>
    </row>
    <row r="203" s="319" customFormat="1" ht="12.75">
      <c r="I203" s="323"/>
    </row>
    <row r="204" s="319" customFormat="1" ht="12.75">
      <c r="I204" s="323"/>
    </row>
    <row r="205" s="319" customFormat="1" ht="12.75">
      <c r="I205" s="323"/>
    </row>
    <row r="206" s="319" customFormat="1" ht="12.75">
      <c r="I206" s="323"/>
    </row>
    <row r="207" s="319" customFormat="1" ht="12.75">
      <c r="I207" s="323"/>
    </row>
    <row r="208" s="319" customFormat="1" ht="12.75">
      <c r="I208" s="323"/>
    </row>
    <row r="209" s="319" customFormat="1" ht="12.75">
      <c r="I209" s="323"/>
    </row>
    <row r="210" s="319" customFormat="1" ht="12.75">
      <c r="I210" s="323"/>
    </row>
    <row r="211" s="319" customFormat="1" ht="12.75">
      <c r="I211" s="323"/>
    </row>
    <row r="212" s="319" customFormat="1" ht="12.75">
      <c r="I212" s="323"/>
    </row>
    <row r="213" s="319" customFormat="1" ht="12.75">
      <c r="I213" s="323"/>
    </row>
    <row r="214" s="319" customFormat="1" ht="12.75">
      <c r="I214" s="323"/>
    </row>
    <row r="215" s="319" customFormat="1" ht="12.75">
      <c r="I215" s="323"/>
    </row>
    <row r="216" s="319" customFormat="1" ht="12.75">
      <c r="I216" s="323"/>
    </row>
    <row r="217" s="319" customFormat="1" ht="12.75">
      <c r="I217" s="323"/>
    </row>
    <row r="218" s="319" customFormat="1" ht="12.75">
      <c r="I218" s="323"/>
    </row>
    <row r="219" s="319" customFormat="1" ht="12.75">
      <c r="I219" s="323"/>
    </row>
    <row r="220" s="319" customFormat="1" ht="12.75">
      <c r="I220" s="323"/>
    </row>
    <row r="221" s="319" customFormat="1" ht="12.75">
      <c r="I221" s="323"/>
    </row>
    <row r="222" s="319" customFormat="1" ht="12.75">
      <c r="I222" s="323"/>
    </row>
    <row r="223" s="319" customFormat="1" ht="12.75">
      <c r="I223" s="323"/>
    </row>
    <row r="224" s="319" customFormat="1" ht="12.75">
      <c r="I224" s="323"/>
    </row>
    <row r="225" s="319" customFormat="1" ht="12.75">
      <c r="I225" s="323"/>
    </row>
    <row r="226" s="319" customFormat="1" ht="12.75">
      <c r="I226" s="323"/>
    </row>
    <row r="227" s="319" customFormat="1" ht="12.75">
      <c r="I227" s="323"/>
    </row>
    <row r="228" s="319" customFormat="1" ht="12.75">
      <c r="I228" s="323"/>
    </row>
    <row r="229" s="319" customFormat="1" ht="12.75">
      <c r="I229" s="323"/>
    </row>
    <row r="230" s="319" customFormat="1" ht="12.75">
      <c r="I230" s="323"/>
    </row>
    <row r="231" s="319" customFormat="1" ht="12.75">
      <c r="I231" s="323"/>
    </row>
    <row r="232" s="319" customFormat="1" ht="12.75">
      <c r="I232" s="323"/>
    </row>
    <row r="233" s="319" customFormat="1" ht="12.75">
      <c r="I233" s="323"/>
    </row>
    <row r="234" s="319" customFormat="1" ht="12.75">
      <c r="I234" s="323"/>
    </row>
    <row r="235" s="319" customFormat="1" ht="12.75">
      <c r="I235" s="323"/>
    </row>
  </sheetData>
  <sheetProtection password="D318" sheet="1" objects="1" scenarios="1" formatCells="0" formatColumns="0" formatRows="0" selectLockedCells="1"/>
  <mergeCells count="27">
    <mergeCell ref="L12:M12"/>
    <mergeCell ref="A8:M8"/>
    <mergeCell ref="A1:K1"/>
    <mergeCell ref="A9:K9"/>
    <mergeCell ref="A10:B10"/>
    <mergeCell ref="G10:H10"/>
    <mergeCell ref="L10:M10"/>
    <mergeCell ref="L16:M16"/>
    <mergeCell ref="A11:B11"/>
    <mergeCell ref="G11:H11"/>
    <mergeCell ref="L11:M11"/>
    <mergeCell ref="A12:B12"/>
    <mergeCell ref="G12:H12"/>
    <mergeCell ref="L13:M13"/>
    <mergeCell ref="A15:B15"/>
    <mergeCell ref="G15:H15"/>
    <mergeCell ref="L15:M15"/>
    <mergeCell ref="G17:H17"/>
    <mergeCell ref="L17:M17"/>
    <mergeCell ref="A3:B3"/>
    <mergeCell ref="C3:F3"/>
    <mergeCell ref="C6:F6"/>
    <mergeCell ref="A16:B16"/>
    <mergeCell ref="A17:B17"/>
    <mergeCell ref="G16:H16"/>
    <mergeCell ref="A13:B13"/>
    <mergeCell ref="G13:H13"/>
  </mergeCells>
  <conditionalFormatting sqref="I12:J13 I16:J17">
    <cfRule type="cellIs" priority="1" dxfId="0" operator="notEqual" stopIfTrue="1">
      <formula>IT12</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IQ12</formula>
    </cfRule>
  </conditionalFormatting>
  <conditionalFormatting sqref="C11:E11 E12:E13 C15:E15 E16:E17">
    <cfRule type="cellIs" priority="5" dxfId="1" operator="notEqual" stopIfTrue="1">
      <formula>IQ11</formula>
    </cfRule>
  </conditionalFormatting>
  <conditionalFormatting sqref="I11:K11 K12:K13 I15:K15 K16:K17">
    <cfRule type="cellIs" priority="6" dxfId="1"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3 J12:J13 I16:I17 J16:J17" emptyCellReference="1" unlockedFormula="1"/>
  </ignoredErrors>
</worksheet>
</file>

<file path=xl/worksheets/sheet14.xml><?xml version="1.0" encoding="utf-8"?>
<worksheet xmlns="http://schemas.openxmlformats.org/spreadsheetml/2006/main" xmlns:r="http://schemas.openxmlformats.org/officeDocument/2006/relationships">
  <sheetPr>
    <tabColor indexed="40"/>
  </sheetPr>
  <dimension ref="A1:E29"/>
  <sheetViews>
    <sheetView zoomScalePageLayoutView="0" workbookViewId="0" topLeftCell="A1">
      <selection activeCell="E15" sqref="E15"/>
    </sheetView>
  </sheetViews>
  <sheetFormatPr defaultColWidth="8.8515625" defaultRowHeight="12.75"/>
  <cols>
    <col min="1" max="1" width="39.7109375" style="391" customWidth="1"/>
    <col min="2" max="2" width="19.421875" style="391" customWidth="1"/>
    <col min="3" max="3" width="11.421875" style="391" customWidth="1"/>
    <col min="4" max="4" width="9.8515625" style="391" bestFit="1" customWidth="1"/>
    <col min="5" max="16384" width="8.8515625" style="391" customWidth="1"/>
  </cols>
  <sheetData>
    <row r="1" ht="12.75">
      <c r="A1" s="398" t="s">
        <v>425</v>
      </c>
    </row>
    <row r="2" spans="1:2" ht="16.5" thickBot="1">
      <c r="A2" s="399" t="s">
        <v>562</v>
      </c>
      <c r="B2" s="400"/>
    </row>
    <row r="3" spans="1:2" ht="13.5" thickBot="1">
      <c r="A3" s="401" t="s">
        <v>282</v>
      </c>
      <c r="B3" s="402"/>
    </row>
    <row r="4" spans="1:2" ht="12.75">
      <c r="A4" s="403" t="s">
        <v>283</v>
      </c>
      <c r="B4" s="404"/>
    </row>
    <row r="5" spans="1:2" ht="12.75">
      <c r="A5" s="405" t="s">
        <v>426</v>
      </c>
      <c r="B5" s="406">
        <v>428192.7706461275</v>
      </c>
    </row>
    <row r="6" spans="1:4" ht="12" customHeight="1">
      <c r="A6" s="405" t="s">
        <v>284</v>
      </c>
      <c r="B6" s="407">
        <v>331.68</v>
      </c>
      <c r="C6" s="943"/>
      <c r="D6" s="943"/>
    </row>
    <row r="7" spans="1:5" ht="12" customHeight="1">
      <c r="A7" s="405" t="s">
        <v>427</v>
      </c>
      <c r="B7" s="407">
        <v>84.9</v>
      </c>
      <c r="C7" s="392"/>
      <c r="D7" s="392"/>
      <c r="E7" s="392"/>
    </row>
    <row r="8" spans="1:5" ht="12" customHeight="1">
      <c r="A8" s="408" t="s">
        <v>285</v>
      </c>
      <c r="B8" s="409">
        <f>SUM(B5:B7)</f>
        <v>428609.35064612754</v>
      </c>
      <c r="C8" s="382"/>
      <c r="D8" s="382"/>
      <c r="E8" s="382"/>
    </row>
    <row r="9" spans="1:5" ht="11.25" customHeight="1">
      <c r="A9" s="410" t="s">
        <v>286</v>
      </c>
      <c r="B9" s="406"/>
      <c r="C9" s="383"/>
      <c r="D9" s="383"/>
      <c r="E9" s="383"/>
    </row>
    <row r="10" spans="1:5" ht="12.75">
      <c r="A10" s="405" t="s">
        <v>287</v>
      </c>
      <c r="B10" s="406">
        <v>22533.98</v>
      </c>
      <c r="C10" s="394"/>
      <c r="D10" s="383"/>
      <c r="E10" s="383"/>
    </row>
    <row r="11" spans="1:5" ht="12.75">
      <c r="A11" s="405" t="s">
        <v>428</v>
      </c>
      <c r="B11" s="406">
        <v>146627.11</v>
      </c>
      <c r="C11" s="394"/>
      <c r="D11" s="383"/>
      <c r="E11" s="383"/>
    </row>
    <row r="12" spans="1:5" ht="12.75">
      <c r="A12" s="408" t="s">
        <v>288</v>
      </c>
      <c r="B12" s="409">
        <f>SUM(B10:B11)</f>
        <v>169161.09</v>
      </c>
      <c r="C12" s="394"/>
      <c r="D12" s="383"/>
      <c r="E12" s="383"/>
    </row>
    <row r="13" spans="1:5" ht="12.75">
      <c r="A13" s="408" t="s">
        <v>289</v>
      </c>
      <c r="B13" s="409">
        <f>+B8-B12</f>
        <v>259448.26064612754</v>
      </c>
      <c r="C13" s="394"/>
      <c r="D13" s="383"/>
      <c r="E13" s="383"/>
    </row>
    <row r="14" spans="1:5" ht="12.75">
      <c r="A14" s="411" t="s">
        <v>290</v>
      </c>
      <c r="B14" s="412"/>
      <c r="C14" s="384"/>
      <c r="D14" s="384"/>
      <c r="E14" s="384"/>
    </row>
    <row r="15" spans="1:5" ht="12" customHeight="1">
      <c r="A15" s="405" t="s">
        <v>429</v>
      </c>
      <c r="B15" s="413">
        <v>204771.01818570818</v>
      </c>
      <c r="C15" s="383"/>
      <c r="D15" s="383"/>
      <c r="E15" s="383"/>
    </row>
    <row r="16" spans="1:5" ht="12.75">
      <c r="A16" s="405" t="s">
        <v>291</v>
      </c>
      <c r="B16" s="413">
        <v>54670.99914420197</v>
      </c>
      <c r="C16" s="383"/>
      <c r="D16" s="383"/>
      <c r="E16" s="383"/>
    </row>
    <row r="17" spans="1:5" ht="12.75">
      <c r="A17" s="414" t="s">
        <v>430</v>
      </c>
      <c r="B17" s="415">
        <v>6.24</v>
      </c>
      <c r="C17" s="383"/>
      <c r="D17" s="383"/>
      <c r="E17" s="383"/>
    </row>
    <row r="18" spans="1:5" ht="17.25" customHeight="1" thickBot="1">
      <c r="A18" s="416" t="s">
        <v>431</v>
      </c>
      <c r="B18" s="417">
        <f>SUM(B15:B17)</f>
        <v>259448.25732991012</v>
      </c>
      <c r="C18" s="384"/>
      <c r="D18" s="384"/>
      <c r="E18" s="384"/>
    </row>
    <row r="19" spans="1:5" ht="12.75">
      <c r="A19" s="392"/>
      <c r="B19" s="392"/>
      <c r="C19" s="383"/>
      <c r="D19" s="383"/>
      <c r="E19" s="383"/>
    </row>
    <row r="20" spans="1:5" ht="12.75">
      <c r="A20" s="392"/>
      <c r="B20" s="395"/>
      <c r="C20" s="384"/>
      <c r="D20" s="384"/>
      <c r="E20" s="384"/>
    </row>
    <row r="21" spans="1:5" ht="22.5" customHeight="1">
      <c r="A21" s="392"/>
      <c r="B21" s="382"/>
      <c r="C21" s="385"/>
      <c r="D21" s="385"/>
      <c r="E21" s="385"/>
    </row>
    <row r="22" spans="1:5" ht="12.75">
      <c r="A22" s="392"/>
      <c r="B22" s="393"/>
      <c r="C22" s="386"/>
      <c r="D22" s="385"/>
      <c r="E22" s="385"/>
    </row>
    <row r="23" spans="1:5" ht="12.75">
      <c r="A23" s="392"/>
      <c r="B23" s="393"/>
      <c r="C23" s="386"/>
      <c r="D23" s="383"/>
      <c r="E23" s="386"/>
    </row>
    <row r="24" spans="1:5" ht="12.75">
      <c r="A24" s="392"/>
      <c r="B24" s="393"/>
      <c r="C24" s="386"/>
      <c r="D24" s="383"/>
      <c r="E24" s="386"/>
    </row>
    <row r="25" spans="1:5" ht="12.75">
      <c r="A25" s="392"/>
      <c r="B25" s="395"/>
      <c r="C25" s="387"/>
      <c r="D25" s="387"/>
      <c r="E25" s="387"/>
    </row>
    <row r="26" ht="12.75">
      <c r="C26" s="396"/>
    </row>
    <row r="29" ht="12.75">
      <c r="C29" s="397"/>
    </row>
  </sheetData>
  <sheetProtection/>
  <mergeCells count="1">
    <mergeCell ref="C6:D6"/>
  </mergeCells>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tabColor indexed="40"/>
  </sheetPr>
  <dimension ref="A1:H84"/>
  <sheetViews>
    <sheetView zoomScale="86" zoomScaleNormal="86" zoomScalePageLayoutView="0" workbookViewId="0" topLeftCell="A1">
      <selection activeCell="A9" sqref="A9:B9"/>
    </sheetView>
  </sheetViews>
  <sheetFormatPr defaultColWidth="9.140625" defaultRowHeight="12.75"/>
  <cols>
    <col min="1" max="1" width="4.57421875" style="0" bestFit="1" customWidth="1"/>
    <col min="2" max="2" width="40.28125" style="0" customWidth="1"/>
    <col min="3" max="3" width="10.140625" style="0" customWidth="1"/>
    <col min="4" max="4" width="9.7109375" style="0" customWidth="1"/>
    <col min="5" max="5" width="11.7109375" style="0" customWidth="1"/>
    <col min="6" max="6" width="11.28125" style="0" customWidth="1"/>
    <col min="7" max="7" width="6.28125" style="0" customWidth="1"/>
    <col min="8" max="8" width="45.8515625" style="0" customWidth="1"/>
  </cols>
  <sheetData>
    <row r="1" spans="1:2" ht="15" customHeight="1">
      <c r="A1" s="947" t="s">
        <v>432</v>
      </c>
      <c r="B1" s="947"/>
    </row>
    <row r="2" spans="1:7" ht="15" customHeight="1">
      <c r="A2" s="418"/>
      <c r="B2" s="948" t="s">
        <v>433</v>
      </c>
      <c r="C2" s="948"/>
      <c r="D2" s="948"/>
      <c r="E2" s="948"/>
      <c r="F2" s="418"/>
      <c r="G2" s="419"/>
    </row>
    <row r="3" spans="1:8" ht="13.5">
      <c r="A3" s="420"/>
      <c r="B3" s="949" t="s">
        <v>434</v>
      </c>
      <c r="C3" s="421"/>
      <c r="D3" s="951" t="s">
        <v>435</v>
      </c>
      <c r="E3" s="951"/>
      <c r="F3" s="951"/>
      <c r="G3" s="422"/>
      <c r="H3" s="423" t="s">
        <v>436</v>
      </c>
    </row>
    <row r="4" spans="1:8" ht="13.5">
      <c r="A4" s="420"/>
      <c r="B4" s="950"/>
      <c r="C4" s="424" t="s">
        <v>437</v>
      </c>
      <c r="D4" s="425" t="s">
        <v>292</v>
      </c>
      <c r="E4" s="426" t="s">
        <v>438</v>
      </c>
      <c r="F4" s="425" t="s">
        <v>359</v>
      </c>
      <c r="G4" s="427" t="s">
        <v>293</v>
      </c>
      <c r="H4" s="423"/>
    </row>
    <row r="5" spans="1:8" ht="17.25" customHeight="1" thickBot="1">
      <c r="A5" s="944" t="s">
        <v>439</v>
      </c>
      <c r="B5" s="944"/>
      <c r="C5" s="428" t="s">
        <v>440</v>
      </c>
      <c r="D5" s="429"/>
      <c r="E5" s="430"/>
      <c r="F5" s="429"/>
      <c r="G5" s="431"/>
      <c r="H5" s="432"/>
    </row>
    <row r="6" spans="1:8" ht="48.75" thickBot="1">
      <c r="A6" s="433" t="s">
        <v>294</v>
      </c>
      <c r="B6" s="434" t="s">
        <v>295</v>
      </c>
      <c r="C6" s="435" t="s">
        <v>440</v>
      </c>
      <c r="D6" s="436">
        <v>10085</v>
      </c>
      <c r="E6" s="437"/>
      <c r="F6" s="436">
        <f>+D6-E6</f>
        <v>10085</v>
      </c>
      <c r="G6" s="431">
        <f>+F6/D6</f>
        <v>1</v>
      </c>
      <c r="H6" s="438" t="s">
        <v>441</v>
      </c>
    </row>
    <row r="7" spans="1:8" ht="41.25" thickBot="1">
      <c r="A7" s="433" t="s">
        <v>442</v>
      </c>
      <c r="B7" s="434" t="s">
        <v>443</v>
      </c>
      <c r="C7" s="435"/>
      <c r="D7" s="436">
        <v>21495</v>
      </c>
      <c r="E7" s="437"/>
      <c r="F7" s="436">
        <f aca="true" t="shared" si="0" ref="F7:F60">+D7-E7</f>
        <v>21495</v>
      </c>
      <c r="G7" s="431">
        <f>+F7/D7</f>
        <v>1</v>
      </c>
      <c r="H7" s="548" t="s">
        <v>444</v>
      </c>
    </row>
    <row r="8" spans="1:8" ht="14.25" thickBot="1">
      <c r="A8" s="433"/>
      <c r="B8" s="519" t="s">
        <v>445</v>
      </c>
      <c r="C8" s="441"/>
      <c r="D8" s="424">
        <f>SUM(D6:D7)</f>
        <v>31580</v>
      </c>
      <c r="E8" s="426">
        <f>SUM(E6:E7)</f>
        <v>0</v>
      </c>
      <c r="F8" s="424">
        <f t="shared" si="0"/>
        <v>31580</v>
      </c>
      <c r="G8" s="422"/>
      <c r="H8" s="439"/>
    </row>
    <row r="9" spans="1:8" ht="31.5" customHeight="1" thickBot="1">
      <c r="A9" s="944" t="s">
        <v>446</v>
      </c>
      <c r="B9" s="944"/>
      <c r="C9" s="429"/>
      <c r="D9" s="429"/>
      <c r="E9" s="430"/>
      <c r="F9" s="436">
        <f t="shared" si="0"/>
        <v>0</v>
      </c>
      <c r="G9" s="431"/>
      <c r="H9" s="439"/>
    </row>
    <row r="10" spans="1:8" ht="27.75" thickBot="1">
      <c r="A10" s="433" t="s">
        <v>296</v>
      </c>
      <c r="B10" s="434" t="s">
        <v>297</v>
      </c>
      <c r="C10" s="443" t="s">
        <v>447</v>
      </c>
      <c r="D10" s="436"/>
      <c r="E10" s="437">
        <v>5003.24</v>
      </c>
      <c r="F10" s="436">
        <f t="shared" si="0"/>
        <v>-5003.24</v>
      </c>
      <c r="G10" s="431"/>
      <c r="H10" s="439" t="s">
        <v>448</v>
      </c>
    </row>
    <row r="11" spans="1:8" ht="36.75" thickBot="1">
      <c r="A11" s="433" t="s">
        <v>298</v>
      </c>
      <c r="B11" s="434" t="s">
        <v>299</v>
      </c>
      <c r="C11" s="443" t="s">
        <v>447</v>
      </c>
      <c r="D11" s="443"/>
      <c r="E11" s="518">
        <v>37159.99</v>
      </c>
      <c r="F11" s="436">
        <f t="shared" si="0"/>
        <v>-37159.99</v>
      </c>
      <c r="G11" s="431"/>
      <c r="H11" s="439" t="s">
        <v>449</v>
      </c>
    </row>
    <row r="12" spans="1:8" ht="24.75" thickBot="1">
      <c r="A12" s="433" t="s">
        <v>450</v>
      </c>
      <c r="B12" s="444" t="s">
        <v>332</v>
      </c>
      <c r="C12" s="443" t="s">
        <v>447</v>
      </c>
      <c r="D12" s="436"/>
      <c r="E12" s="437">
        <v>68800</v>
      </c>
      <c r="F12" s="436">
        <f t="shared" si="0"/>
        <v>-68800</v>
      </c>
      <c r="G12" s="431"/>
      <c r="H12" s="439" t="s">
        <v>451</v>
      </c>
    </row>
    <row r="13" spans="1:8" ht="24.75" thickBot="1">
      <c r="A13" s="433" t="s">
        <v>300</v>
      </c>
      <c r="B13" s="434" t="s">
        <v>301</v>
      </c>
      <c r="C13" s="443" t="s">
        <v>452</v>
      </c>
      <c r="D13" s="436"/>
      <c r="E13" s="437">
        <v>5659.99</v>
      </c>
      <c r="F13" s="436">
        <f t="shared" si="0"/>
        <v>-5659.99</v>
      </c>
      <c r="G13" s="431"/>
      <c r="H13" s="439" t="s">
        <v>453</v>
      </c>
    </row>
    <row r="14" spans="1:8" ht="27.75" thickBot="1">
      <c r="A14" s="433" t="s">
        <v>302</v>
      </c>
      <c r="B14" s="434" t="s">
        <v>454</v>
      </c>
      <c r="C14" s="443" t="s">
        <v>452</v>
      </c>
      <c r="D14" s="436">
        <v>6960</v>
      </c>
      <c r="E14" s="437">
        <v>6956.69</v>
      </c>
      <c r="F14" s="436">
        <f t="shared" si="0"/>
        <v>3.3100000000004</v>
      </c>
      <c r="G14" s="549">
        <f>+F14/D14</f>
        <v>0.0004755747126437357</v>
      </c>
      <c r="H14" s="548" t="s">
        <v>455</v>
      </c>
    </row>
    <row r="15" spans="1:8" ht="14.25" thickBot="1">
      <c r="A15" s="433"/>
      <c r="B15" s="440" t="s">
        <v>456</v>
      </c>
      <c r="C15" s="441"/>
      <c r="D15" s="424">
        <f>SUM(D10:D14)</f>
        <v>6960</v>
      </c>
      <c r="E15" s="426">
        <f>SUM(E10:E14)</f>
        <v>123579.91</v>
      </c>
      <c r="F15" s="424">
        <f t="shared" si="0"/>
        <v>-116619.91</v>
      </c>
      <c r="G15" s="422"/>
      <c r="H15" s="439"/>
    </row>
    <row r="16" spans="1:8" ht="31.5" customHeight="1" thickBot="1">
      <c r="A16" s="945" t="s">
        <v>457</v>
      </c>
      <c r="B16" s="946"/>
      <c r="C16" s="445" t="s">
        <v>458</v>
      </c>
      <c r="D16" s="446"/>
      <c r="E16" s="446"/>
      <c r="F16" s="436">
        <f t="shared" si="0"/>
        <v>0</v>
      </c>
      <c r="G16" s="431"/>
      <c r="H16" s="439"/>
    </row>
    <row r="17" spans="1:8" ht="24.75" thickBot="1">
      <c r="A17" s="433" t="s">
        <v>303</v>
      </c>
      <c r="B17" s="434" t="s">
        <v>304</v>
      </c>
      <c r="C17" s="447"/>
      <c r="D17" s="443"/>
      <c r="E17" s="518">
        <v>3438.94</v>
      </c>
      <c r="F17" s="436">
        <f t="shared" si="0"/>
        <v>-3438.94</v>
      </c>
      <c r="G17" s="431"/>
      <c r="H17" s="439" t="s">
        <v>459</v>
      </c>
    </row>
    <row r="18" spans="1:8" ht="27.75" thickBot="1">
      <c r="A18" s="433" t="s">
        <v>305</v>
      </c>
      <c r="B18" s="434" t="s">
        <v>306</v>
      </c>
      <c r="C18" s="435"/>
      <c r="D18" s="436"/>
      <c r="E18" s="437">
        <v>3487.38</v>
      </c>
      <c r="F18" s="436">
        <f t="shared" si="0"/>
        <v>-3487.38</v>
      </c>
      <c r="G18" s="431"/>
      <c r="H18" s="439" t="s">
        <v>460</v>
      </c>
    </row>
    <row r="19" spans="1:8" ht="14.25" thickBot="1">
      <c r="A19" s="433"/>
      <c r="B19" s="448" t="s">
        <v>461</v>
      </c>
      <c r="C19" s="449"/>
      <c r="D19" s="424">
        <f>SUM(D17:D18)</f>
        <v>0</v>
      </c>
      <c r="E19" s="430">
        <f>SUM(E17:E18)</f>
        <v>6926.32</v>
      </c>
      <c r="F19" s="424">
        <f t="shared" si="0"/>
        <v>-6926.32</v>
      </c>
      <c r="G19" s="422"/>
      <c r="H19" s="439"/>
    </row>
    <row r="20" spans="1:8" ht="33" customHeight="1" thickBot="1">
      <c r="A20" s="944" t="s">
        <v>462</v>
      </c>
      <c r="B20" s="944"/>
      <c r="C20" s="443" t="s">
        <v>463</v>
      </c>
      <c r="D20" s="429"/>
      <c r="E20" s="430"/>
      <c r="F20" s="436">
        <f t="shared" si="0"/>
        <v>0</v>
      </c>
      <c r="G20" s="431"/>
      <c r="H20" s="439"/>
    </row>
    <row r="21" spans="1:8" ht="24.75" thickBot="1">
      <c r="A21" s="433" t="s">
        <v>464</v>
      </c>
      <c r="B21" s="444" t="s">
        <v>331</v>
      </c>
      <c r="C21" s="450"/>
      <c r="D21" s="436">
        <v>6780</v>
      </c>
      <c r="E21" s="437">
        <v>5283.74</v>
      </c>
      <c r="F21" s="436">
        <f t="shared" si="0"/>
        <v>1496.2600000000002</v>
      </c>
      <c r="G21" s="431">
        <f>+F21/D21</f>
        <v>0.2206873156342183</v>
      </c>
      <c r="H21" s="439" t="s">
        <v>465</v>
      </c>
    </row>
    <row r="22" spans="1:8" ht="14.25" thickBot="1">
      <c r="A22" s="433" t="s">
        <v>307</v>
      </c>
      <c r="B22" s="444" t="s">
        <v>308</v>
      </c>
      <c r="C22" s="450"/>
      <c r="D22" s="436">
        <v>474</v>
      </c>
      <c r="E22" s="437">
        <v>966.04</v>
      </c>
      <c r="F22" s="436">
        <f t="shared" si="0"/>
        <v>-492.03999999999996</v>
      </c>
      <c r="G22" s="431">
        <f>+F22/D22</f>
        <v>-1.0380590717299578</v>
      </c>
      <c r="H22" s="439" t="s">
        <v>466</v>
      </c>
    </row>
    <row r="23" spans="1:8" ht="24.75" thickBot="1">
      <c r="A23" s="433" t="s">
        <v>467</v>
      </c>
      <c r="B23" s="434" t="s">
        <v>468</v>
      </c>
      <c r="C23" s="435"/>
      <c r="D23" s="436">
        <v>8680</v>
      </c>
      <c r="E23" s="437"/>
      <c r="F23" s="436">
        <f t="shared" si="0"/>
        <v>8680</v>
      </c>
      <c r="G23" s="431">
        <f>+F23/D23</f>
        <v>1</v>
      </c>
      <c r="H23" s="439" t="s">
        <v>469</v>
      </c>
    </row>
    <row r="24" spans="1:8" ht="14.25" thickBot="1">
      <c r="A24" s="433"/>
      <c r="B24" s="451" t="s">
        <v>470</v>
      </c>
      <c r="C24" s="452"/>
      <c r="D24" s="453">
        <f>SUM(D21:D23)</f>
        <v>15934</v>
      </c>
      <c r="E24" s="430">
        <f>SUM(E21:E23)</f>
        <v>6249.78</v>
      </c>
      <c r="F24" s="424">
        <f t="shared" si="0"/>
        <v>9684.220000000001</v>
      </c>
      <c r="G24" s="422"/>
      <c r="H24" s="439"/>
    </row>
    <row r="25" spans="1:8" ht="27.75" customHeight="1" thickBot="1">
      <c r="A25" s="944" t="s">
        <v>471</v>
      </c>
      <c r="B25" s="944"/>
      <c r="C25" s="443" t="s">
        <v>472</v>
      </c>
      <c r="D25" s="429"/>
      <c r="E25" s="430"/>
      <c r="F25" s="436">
        <f t="shared" si="0"/>
        <v>0</v>
      </c>
      <c r="G25" s="431"/>
      <c r="H25" s="439"/>
    </row>
    <row r="26" spans="1:8" ht="36.75" thickBot="1">
      <c r="A26" s="433" t="s">
        <v>473</v>
      </c>
      <c r="B26" s="434" t="s">
        <v>474</v>
      </c>
      <c r="C26" s="435"/>
      <c r="D26" s="436">
        <v>2518</v>
      </c>
      <c r="E26" s="437"/>
      <c r="F26" s="436">
        <f t="shared" si="0"/>
        <v>2518</v>
      </c>
      <c r="G26" s="431">
        <f>+F26/D26</f>
        <v>1</v>
      </c>
      <c r="H26" s="439" t="s">
        <v>475</v>
      </c>
    </row>
    <row r="27" spans="1:8" ht="36.75" thickBot="1">
      <c r="A27" s="433" t="s">
        <v>476</v>
      </c>
      <c r="B27" s="434" t="s">
        <v>477</v>
      </c>
      <c r="C27" s="435"/>
      <c r="D27" s="436">
        <v>3600</v>
      </c>
      <c r="E27" s="437"/>
      <c r="F27" s="436">
        <f t="shared" si="0"/>
        <v>3600</v>
      </c>
      <c r="G27" s="431">
        <f>+F27/D27</f>
        <v>1</v>
      </c>
      <c r="H27" s="439" t="s">
        <v>478</v>
      </c>
    </row>
    <row r="28" spans="1:8" ht="27.75" thickBot="1">
      <c r="A28" s="433" t="s">
        <v>309</v>
      </c>
      <c r="B28" s="434" t="s">
        <v>310</v>
      </c>
      <c r="C28" s="435"/>
      <c r="D28" s="436">
        <v>5000</v>
      </c>
      <c r="E28" s="437"/>
      <c r="F28" s="436">
        <f t="shared" si="0"/>
        <v>5000</v>
      </c>
      <c r="G28" s="431">
        <f>+F28/D28</f>
        <v>1</v>
      </c>
      <c r="H28" s="439" t="s">
        <v>479</v>
      </c>
    </row>
    <row r="29" spans="1:8" ht="14.25" thickBot="1">
      <c r="A29" s="433"/>
      <c r="B29" s="451" t="s">
        <v>480</v>
      </c>
      <c r="C29" s="452"/>
      <c r="D29" s="453">
        <f>SUM(D26:D28)</f>
        <v>11118</v>
      </c>
      <c r="E29" s="430">
        <f>SUM(E26:E28)</f>
        <v>0</v>
      </c>
      <c r="F29" s="424">
        <f t="shared" si="0"/>
        <v>11118</v>
      </c>
      <c r="G29" s="422"/>
      <c r="H29" s="439"/>
    </row>
    <row r="30" spans="1:8" ht="39" customHeight="1" thickBot="1">
      <c r="A30" s="944" t="s">
        <v>481</v>
      </c>
      <c r="B30" s="944"/>
      <c r="C30" s="443" t="s">
        <v>482</v>
      </c>
      <c r="D30" s="429"/>
      <c r="E30" s="430"/>
      <c r="F30" s="436">
        <f t="shared" si="0"/>
        <v>0</v>
      </c>
      <c r="G30" s="431"/>
      <c r="H30" s="439"/>
    </row>
    <row r="31" spans="1:8" ht="24.75" thickBot="1">
      <c r="A31" s="433" t="s">
        <v>483</v>
      </c>
      <c r="B31" s="444" t="s">
        <v>484</v>
      </c>
      <c r="C31" s="450"/>
      <c r="D31" s="436">
        <v>10900</v>
      </c>
      <c r="E31" s="437"/>
      <c r="F31" s="436">
        <f t="shared" si="0"/>
        <v>10900</v>
      </c>
      <c r="G31" s="431">
        <f>+F31/D31</f>
        <v>1</v>
      </c>
      <c r="H31" s="439" t="s">
        <v>485</v>
      </c>
    </row>
    <row r="32" spans="1:8" ht="14.25" thickBot="1">
      <c r="A32" s="433"/>
      <c r="B32" s="451" t="s">
        <v>486</v>
      </c>
      <c r="C32" s="452"/>
      <c r="D32" s="424">
        <f>SUM(D31:D31)</f>
        <v>10900</v>
      </c>
      <c r="E32" s="426">
        <f>SUM(E31:E31)</f>
        <v>0</v>
      </c>
      <c r="F32" s="442">
        <f t="shared" si="0"/>
        <v>10900</v>
      </c>
      <c r="G32" s="422"/>
      <c r="H32" s="439"/>
    </row>
    <row r="33" spans="1:8" ht="33" customHeight="1" thickBot="1">
      <c r="A33" s="944" t="s">
        <v>487</v>
      </c>
      <c r="B33" s="944"/>
      <c r="C33" s="443" t="s">
        <v>463</v>
      </c>
      <c r="D33" s="429"/>
      <c r="E33" s="430"/>
      <c r="F33" s="436">
        <f t="shared" si="0"/>
        <v>0</v>
      </c>
      <c r="G33" s="431"/>
      <c r="H33" s="439"/>
    </row>
    <row r="34" spans="1:8" ht="36.75" thickBot="1">
      <c r="A34" s="433" t="s">
        <v>311</v>
      </c>
      <c r="B34" s="444" t="s">
        <v>312</v>
      </c>
      <c r="C34" s="436"/>
      <c r="D34" s="443"/>
      <c r="E34" s="518">
        <v>106.97</v>
      </c>
      <c r="F34" s="436">
        <f t="shared" si="0"/>
        <v>-106.97</v>
      </c>
      <c r="G34" s="431"/>
      <c r="H34" s="439" t="s">
        <v>488</v>
      </c>
    </row>
    <row r="35" spans="1:8" ht="14.25" thickBot="1">
      <c r="A35" s="433"/>
      <c r="B35" s="454" t="s">
        <v>489</v>
      </c>
      <c r="C35" s="424"/>
      <c r="D35" s="424">
        <f>SUM(D34:D34)</f>
        <v>0</v>
      </c>
      <c r="E35" s="426">
        <f>SUM(E34:E34)</f>
        <v>106.97</v>
      </c>
      <c r="F35" s="424">
        <f t="shared" si="0"/>
        <v>-106.97</v>
      </c>
      <c r="G35" s="422"/>
      <c r="H35" s="439"/>
    </row>
    <row r="36" spans="1:8" ht="30" customHeight="1" thickBot="1">
      <c r="A36" s="944" t="s">
        <v>490</v>
      </c>
      <c r="B36" s="944"/>
      <c r="C36" s="443" t="s">
        <v>463</v>
      </c>
      <c r="D36" s="429"/>
      <c r="E36" s="430"/>
      <c r="F36" s="436">
        <f t="shared" si="0"/>
        <v>0</v>
      </c>
      <c r="G36" s="431"/>
      <c r="H36" s="439"/>
    </row>
    <row r="37" spans="1:8" ht="48.75" thickBot="1">
      <c r="A37" s="433" t="s">
        <v>313</v>
      </c>
      <c r="B37" s="444" t="s">
        <v>314</v>
      </c>
      <c r="C37" s="436"/>
      <c r="D37" s="436">
        <v>999</v>
      </c>
      <c r="E37" s="437"/>
      <c r="F37" s="436">
        <f t="shared" si="0"/>
        <v>999</v>
      </c>
      <c r="G37" s="431">
        <f>+F37/D37</f>
        <v>1</v>
      </c>
      <c r="H37" s="439" t="s">
        <v>491</v>
      </c>
    </row>
    <row r="38" spans="1:8" ht="24.75" thickBot="1">
      <c r="A38" s="433" t="s">
        <v>492</v>
      </c>
      <c r="B38" s="444" t="s">
        <v>330</v>
      </c>
      <c r="C38" s="436"/>
      <c r="D38" s="436">
        <v>21750</v>
      </c>
      <c r="E38" s="437"/>
      <c r="F38" s="436">
        <f t="shared" si="0"/>
        <v>21750</v>
      </c>
      <c r="G38" s="431">
        <f>+F38/D38</f>
        <v>1</v>
      </c>
      <c r="H38" s="439" t="s">
        <v>493</v>
      </c>
    </row>
    <row r="39" spans="1:8" ht="14.25" thickBot="1">
      <c r="A39" s="433"/>
      <c r="B39" s="451" t="s">
        <v>494</v>
      </c>
      <c r="C39" s="455"/>
      <c r="D39" s="455">
        <f>SUM(D37:D38)</f>
        <v>22749</v>
      </c>
      <c r="E39" s="456">
        <f>SUM(E37:E38)</f>
        <v>0</v>
      </c>
      <c r="F39" s="424">
        <f t="shared" si="0"/>
        <v>22749</v>
      </c>
      <c r="G39" s="422"/>
      <c r="H39" s="439"/>
    </row>
    <row r="40" spans="1:8" ht="13.5" thickBot="1">
      <c r="A40" s="944" t="s">
        <v>495</v>
      </c>
      <c r="B40" s="944"/>
      <c r="C40" s="443" t="s">
        <v>496</v>
      </c>
      <c r="D40" s="429"/>
      <c r="E40" s="430"/>
      <c r="F40" s="436">
        <f t="shared" si="0"/>
        <v>0</v>
      </c>
      <c r="G40" s="431"/>
      <c r="H40" s="439"/>
    </row>
    <row r="41" spans="1:8" ht="24.75" thickBot="1">
      <c r="A41" s="433" t="s">
        <v>315</v>
      </c>
      <c r="B41" s="434" t="s">
        <v>497</v>
      </c>
      <c r="C41" s="435"/>
      <c r="D41" s="443"/>
      <c r="E41" s="518">
        <v>2620.88</v>
      </c>
      <c r="F41" s="436">
        <f t="shared" si="0"/>
        <v>-2620.88</v>
      </c>
      <c r="G41" s="431"/>
      <c r="H41" s="439" t="s">
        <v>498</v>
      </c>
    </row>
    <row r="42" spans="1:8" ht="14.25" thickBot="1">
      <c r="A42" s="433"/>
      <c r="B42" s="451" t="s">
        <v>499</v>
      </c>
      <c r="C42" s="452"/>
      <c r="D42" s="455">
        <f>SUM(D41:D41)</f>
        <v>0</v>
      </c>
      <c r="E42" s="456">
        <f>SUM(E41:E41)</f>
        <v>2620.88</v>
      </c>
      <c r="F42" s="424">
        <f t="shared" si="0"/>
        <v>-2620.88</v>
      </c>
      <c r="G42" s="422"/>
      <c r="H42" s="439"/>
    </row>
    <row r="43" spans="1:8" ht="27" customHeight="1" thickBot="1">
      <c r="A43" s="944" t="s">
        <v>500</v>
      </c>
      <c r="B43" s="944"/>
      <c r="C43" s="443" t="s">
        <v>501</v>
      </c>
      <c r="D43" s="429"/>
      <c r="E43" s="430"/>
      <c r="F43" s="436">
        <f t="shared" si="0"/>
        <v>0</v>
      </c>
      <c r="G43" s="431"/>
      <c r="H43" s="439"/>
    </row>
    <row r="44" spans="1:8" ht="27.75" thickBot="1">
      <c r="A44" s="433" t="s">
        <v>502</v>
      </c>
      <c r="B44" s="434" t="s">
        <v>503</v>
      </c>
      <c r="C44" s="436"/>
      <c r="D44" s="436"/>
      <c r="E44" s="437">
        <v>9000</v>
      </c>
      <c r="F44" s="436">
        <f t="shared" si="0"/>
        <v>-9000</v>
      </c>
      <c r="G44" s="431"/>
      <c r="H44" s="439" t="s">
        <v>504</v>
      </c>
    </row>
    <row r="45" spans="1:8" ht="24.75" thickBot="1">
      <c r="A45" s="433" t="s">
        <v>505</v>
      </c>
      <c r="B45" s="434" t="s">
        <v>506</v>
      </c>
      <c r="C45" s="443"/>
      <c r="D45" s="436"/>
      <c r="E45" s="437">
        <v>4500</v>
      </c>
      <c r="F45" s="436">
        <f t="shared" si="0"/>
        <v>-4500</v>
      </c>
      <c r="G45" s="431"/>
      <c r="H45" s="439" t="s">
        <v>507</v>
      </c>
    </row>
    <row r="46" spans="1:8" ht="14.25" thickBot="1">
      <c r="A46" s="433"/>
      <c r="B46" s="457" t="s">
        <v>508</v>
      </c>
      <c r="C46" s="424"/>
      <c r="D46" s="424">
        <f>SUM(D44:D45)</f>
        <v>0</v>
      </c>
      <c r="E46" s="426">
        <f>SUM(E44:E45)</f>
        <v>13500</v>
      </c>
      <c r="F46" s="424">
        <f t="shared" si="0"/>
        <v>-13500</v>
      </c>
      <c r="G46" s="422"/>
      <c r="H46" s="439"/>
    </row>
    <row r="47" spans="1:8" ht="30.75" customHeight="1" thickBot="1">
      <c r="A47" s="944" t="s">
        <v>509</v>
      </c>
      <c r="B47" s="944"/>
      <c r="C47" s="443" t="s">
        <v>463</v>
      </c>
      <c r="D47" s="429"/>
      <c r="E47" s="430"/>
      <c r="F47" s="436">
        <f t="shared" si="0"/>
        <v>0</v>
      </c>
      <c r="G47" s="431"/>
      <c r="H47" s="439"/>
    </row>
    <row r="48" spans="1:8" ht="36.75" thickBot="1">
      <c r="A48" s="433" t="s">
        <v>317</v>
      </c>
      <c r="B48" s="444" t="s">
        <v>318</v>
      </c>
      <c r="C48" s="436"/>
      <c r="D48" s="436">
        <v>1950</v>
      </c>
      <c r="E48" s="437"/>
      <c r="F48" s="436">
        <f t="shared" si="0"/>
        <v>1950</v>
      </c>
      <c r="G48" s="431">
        <f aca="true" t="shared" si="1" ref="G48:G60">+F48/D48</f>
        <v>1</v>
      </c>
      <c r="H48" s="439" t="s">
        <v>510</v>
      </c>
    </row>
    <row r="49" spans="1:8" ht="84.75" thickBot="1">
      <c r="A49" s="433" t="s">
        <v>319</v>
      </c>
      <c r="B49" s="434" t="s">
        <v>316</v>
      </c>
      <c r="C49" s="436"/>
      <c r="D49" s="436">
        <v>1251</v>
      </c>
      <c r="E49" s="437">
        <v>946.73</v>
      </c>
      <c r="F49" s="436">
        <f t="shared" si="0"/>
        <v>304.27</v>
      </c>
      <c r="G49" s="431">
        <f t="shared" si="1"/>
        <v>0.2432214228617106</v>
      </c>
      <c r="H49" s="458" t="s">
        <v>511</v>
      </c>
    </row>
    <row r="50" spans="1:8" ht="41.25" thickBot="1">
      <c r="A50" s="433" t="s">
        <v>320</v>
      </c>
      <c r="B50" s="434" t="s">
        <v>321</v>
      </c>
      <c r="C50" s="436"/>
      <c r="D50" s="436">
        <v>8100</v>
      </c>
      <c r="E50" s="437"/>
      <c r="F50" s="436">
        <f t="shared" si="0"/>
        <v>8100</v>
      </c>
      <c r="G50" s="431">
        <f t="shared" si="1"/>
        <v>1</v>
      </c>
      <c r="H50" s="439" t="s">
        <v>479</v>
      </c>
    </row>
    <row r="51" spans="1:8" ht="44.25" customHeight="1" thickBot="1">
      <c r="A51" s="433" t="s">
        <v>322</v>
      </c>
      <c r="B51" s="434" t="s">
        <v>323</v>
      </c>
      <c r="C51" s="436"/>
      <c r="D51" s="436">
        <v>270</v>
      </c>
      <c r="E51" s="437">
        <v>928.06</v>
      </c>
      <c r="F51" s="436">
        <f t="shared" si="0"/>
        <v>-658.06</v>
      </c>
      <c r="G51" s="431">
        <f t="shared" si="1"/>
        <v>-2.437259259259259</v>
      </c>
      <c r="H51" s="439" t="s">
        <v>512</v>
      </c>
    </row>
    <row r="52" spans="1:8" ht="14.25" thickBot="1">
      <c r="A52" s="433"/>
      <c r="B52" s="454" t="s">
        <v>513</v>
      </c>
      <c r="C52" s="453"/>
      <c r="D52" s="453">
        <f>SUM(D48:D51)</f>
        <v>11571</v>
      </c>
      <c r="E52" s="426">
        <f>SUM(E48:E51)</f>
        <v>1874.79</v>
      </c>
      <c r="F52" s="424">
        <f t="shared" si="0"/>
        <v>9696.21</v>
      </c>
      <c r="G52" s="422"/>
      <c r="H52" s="439"/>
    </row>
    <row r="53" spans="1:8" ht="29.25" customHeight="1" thickBot="1">
      <c r="A53" s="944" t="s">
        <v>514</v>
      </c>
      <c r="B53" s="944"/>
      <c r="C53" s="443" t="s">
        <v>463</v>
      </c>
      <c r="D53" s="429"/>
      <c r="E53" s="430"/>
      <c r="F53" s="436">
        <f t="shared" si="0"/>
        <v>0</v>
      </c>
      <c r="G53" s="431"/>
      <c r="H53" s="439"/>
    </row>
    <row r="54" spans="1:8" ht="36.75" thickBot="1">
      <c r="A54" s="433" t="s">
        <v>324</v>
      </c>
      <c r="B54" s="434" t="s">
        <v>325</v>
      </c>
      <c r="C54" s="436"/>
      <c r="D54" s="429"/>
      <c r="E54" s="437">
        <v>14302.44</v>
      </c>
      <c r="F54" s="436">
        <f t="shared" si="0"/>
        <v>-14302.44</v>
      </c>
      <c r="G54" s="431"/>
      <c r="H54" s="439" t="s">
        <v>515</v>
      </c>
    </row>
    <row r="55" spans="1:8" ht="14.25" thickBot="1">
      <c r="A55" s="433"/>
      <c r="B55" s="451" t="s">
        <v>516</v>
      </c>
      <c r="C55" s="424"/>
      <c r="D55" s="424">
        <f>SUM(D54:D54)</f>
        <v>0</v>
      </c>
      <c r="E55" s="426">
        <f>SUM(E54:E54)</f>
        <v>14302.44</v>
      </c>
      <c r="F55" s="424">
        <f t="shared" si="0"/>
        <v>-14302.44</v>
      </c>
      <c r="G55" s="422"/>
      <c r="H55" s="439"/>
    </row>
    <row r="56" spans="1:8" ht="27.75" customHeight="1" thickBot="1">
      <c r="A56" s="944" t="s">
        <v>517</v>
      </c>
      <c r="B56" s="944"/>
      <c r="C56" s="443" t="s">
        <v>463</v>
      </c>
      <c r="D56" s="429"/>
      <c r="E56" s="430"/>
      <c r="F56" s="436">
        <f t="shared" si="0"/>
        <v>0</v>
      </c>
      <c r="G56" s="431"/>
      <c r="H56" s="439"/>
    </row>
    <row r="57" spans="1:8" ht="36.75" thickBot="1">
      <c r="A57" s="433" t="s">
        <v>326</v>
      </c>
      <c r="B57" s="444" t="s">
        <v>518</v>
      </c>
      <c r="C57" s="429"/>
      <c r="D57" s="436">
        <v>7930</v>
      </c>
      <c r="E57" s="437"/>
      <c r="F57" s="436">
        <f t="shared" si="0"/>
        <v>7930</v>
      </c>
      <c r="G57" s="431">
        <f t="shared" si="1"/>
        <v>1</v>
      </c>
      <c r="H57" s="439" t="s">
        <v>519</v>
      </c>
    </row>
    <row r="58" spans="1:8" ht="14.25" thickBot="1">
      <c r="A58" s="433"/>
      <c r="B58" s="550" t="s">
        <v>520</v>
      </c>
      <c r="C58" s="424"/>
      <c r="D58" s="424">
        <f>SUM(D57)</f>
        <v>7930</v>
      </c>
      <c r="E58" s="426">
        <f>SUM(E57)</f>
        <v>0</v>
      </c>
      <c r="F58" s="424">
        <f t="shared" si="0"/>
        <v>7930</v>
      </c>
      <c r="G58" s="422"/>
      <c r="H58" s="439"/>
    </row>
    <row r="59" spans="1:8" ht="13.5" thickBot="1">
      <c r="A59" s="944" t="s">
        <v>521</v>
      </c>
      <c r="B59" s="944"/>
      <c r="C59" s="443" t="s">
        <v>463</v>
      </c>
      <c r="D59" s="429"/>
      <c r="E59" s="430"/>
      <c r="F59" s="436">
        <f t="shared" si="0"/>
        <v>0</v>
      </c>
      <c r="G59" s="431"/>
      <c r="H59" s="439"/>
    </row>
    <row r="60" spans="1:8" ht="24.75" thickBot="1">
      <c r="A60" s="433">
        <v>3.1</v>
      </c>
      <c r="B60" s="434" t="s">
        <v>522</v>
      </c>
      <c r="C60" s="435"/>
      <c r="D60" s="459">
        <v>40419</v>
      </c>
      <c r="E60" s="430"/>
      <c r="F60" s="436">
        <f t="shared" si="0"/>
        <v>40419</v>
      </c>
      <c r="G60" s="431">
        <f t="shared" si="1"/>
        <v>1</v>
      </c>
      <c r="H60" s="439" t="s">
        <v>523</v>
      </c>
    </row>
    <row r="61" spans="1:8" ht="14.25" thickBot="1">
      <c r="A61" s="433"/>
      <c r="B61" s="454" t="s">
        <v>524</v>
      </c>
      <c r="C61" s="460"/>
      <c r="D61" s="461">
        <f>+D60+D58+D55+D52+D46+D42+D39+D35+D32+D29+D24+D19+D15+D8</f>
        <v>159161</v>
      </c>
      <c r="E61" s="462">
        <f>+E60+E58+E55+E52+E46+E42+E39+E35+E32+E29+E24+E19+E15+E8</f>
        <v>169161.09</v>
      </c>
      <c r="F61" s="462">
        <f>+F60+F58+F55+F52+F46+F42+F39+F35+F32+F29+F24+F19+F15+F8</f>
        <v>-10000.089999999997</v>
      </c>
      <c r="G61" s="431"/>
      <c r="H61" s="439"/>
    </row>
    <row r="62" spans="2:8" ht="15">
      <c r="B62" s="463"/>
      <c r="C62" s="390"/>
      <c r="G62" s="419"/>
      <c r="H62" s="464"/>
    </row>
    <row r="63" spans="2:8" ht="13.5" thickBot="1">
      <c r="B63" s="463"/>
      <c r="C63" s="465"/>
      <c r="E63" s="388"/>
      <c r="G63" s="419"/>
      <c r="H63" s="463"/>
    </row>
    <row r="64" spans="2:8" ht="13.5" thickBot="1">
      <c r="B64" s="466" t="s">
        <v>327</v>
      </c>
      <c r="C64" s="467"/>
      <c r="D64" s="468"/>
      <c r="E64" s="468"/>
      <c r="G64" s="419"/>
      <c r="H64" s="463"/>
    </row>
    <row r="65" spans="2:8" ht="13.5" thickBot="1">
      <c r="B65" s="469"/>
      <c r="C65" s="470" t="s">
        <v>226</v>
      </c>
      <c r="D65" s="471" t="s">
        <v>226</v>
      </c>
      <c r="E65" s="472" t="s">
        <v>525</v>
      </c>
      <c r="G65" s="419"/>
      <c r="H65" s="463"/>
    </row>
    <row r="66" spans="2:8" ht="13.5" thickBot="1">
      <c r="B66" s="473" t="s">
        <v>526</v>
      </c>
      <c r="C66" s="474" t="s">
        <v>292</v>
      </c>
      <c r="D66" s="475" t="s">
        <v>438</v>
      </c>
      <c r="E66" s="476"/>
      <c r="G66" s="419"/>
      <c r="H66" s="463"/>
    </row>
    <row r="67" spans="2:8" ht="13.5" thickBot="1">
      <c r="B67" s="477" t="s">
        <v>527</v>
      </c>
      <c r="C67" s="478">
        <f>+D61</f>
        <v>159161</v>
      </c>
      <c r="D67" s="479">
        <f>+E61</f>
        <v>169161.09</v>
      </c>
      <c r="E67" s="480">
        <f>+E61/D61</f>
        <v>1.0628300274564748</v>
      </c>
      <c r="G67" s="419"/>
      <c r="H67" s="463"/>
    </row>
    <row r="68" spans="2:8" ht="13.5" thickBot="1">
      <c r="B68" s="473" t="s">
        <v>528</v>
      </c>
      <c r="C68" s="481"/>
      <c r="D68" s="482"/>
      <c r="E68" s="483"/>
      <c r="G68" s="419"/>
      <c r="H68" s="463"/>
    </row>
    <row r="69" spans="2:8" ht="12.75">
      <c r="B69" s="484" t="s">
        <v>529</v>
      </c>
      <c r="C69" s="485">
        <f>+D61</f>
        <v>159161</v>
      </c>
      <c r="D69" s="486">
        <f>+E14+E21+E22+E49+E51</f>
        <v>15081.26</v>
      </c>
      <c r="E69" s="487">
        <f>+D69/E61</f>
        <v>0.08915324440153466</v>
      </c>
      <c r="G69" s="419"/>
      <c r="H69" s="463"/>
    </row>
    <row r="70" spans="2:8" ht="12.75">
      <c r="B70" s="488" t="s">
        <v>530</v>
      </c>
      <c r="C70" s="489"/>
      <c r="D70" s="490">
        <f>+E10+E11+E13+E17+E18+E34+E41+E44+E45+E54</f>
        <v>85279.82999999999</v>
      </c>
      <c r="E70" s="491">
        <f>+D70/E61</f>
        <v>0.5041338407076946</v>
      </c>
      <c r="G70" s="419"/>
      <c r="H70" s="463"/>
    </row>
    <row r="71" spans="2:8" ht="13.5" thickBot="1">
      <c r="B71" s="492" t="s">
        <v>531</v>
      </c>
      <c r="C71" s="493"/>
      <c r="D71" s="494">
        <f>+E12</f>
        <v>68800</v>
      </c>
      <c r="E71" s="495">
        <f>+D71/E61</f>
        <v>0.4067129148907707</v>
      </c>
      <c r="G71" s="419"/>
      <c r="H71" s="463"/>
    </row>
    <row r="72" spans="2:8" ht="13.5" thickBot="1">
      <c r="B72" s="496" t="s">
        <v>532</v>
      </c>
      <c r="C72" s="497">
        <f>SUM(C69:C71)</f>
        <v>159161</v>
      </c>
      <c r="D72" s="498">
        <f>SUM(D69:D71)</f>
        <v>169161.08999999997</v>
      </c>
      <c r="E72" s="499">
        <f>SUM(E69:E71)</f>
        <v>1</v>
      </c>
      <c r="G72" s="419"/>
      <c r="H72" s="463"/>
    </row>
    <row r="73" spans="2:8" ht="13.5" thickBot="1">
      <c r="B73" s="473" t="s">
        <v>533</v>
      </c>
      <c r="C73" s="500"/>
      <c r="D73" s="501"/>
      <c r="E73" s="502"/>
      <c r="G73" s="419"/>
      <c r="H73" s="463"/>
    </row>
    <row r="74" spans="2:8" ht="12.75">
      <c r="B74" s="484" t="s">
        <v>534</v>
      </c>
      <c r="C74" s="503">
        <f>+D24+D39+D52+D58+D60</f>
        <v>98603</v>
      </c>
      <c r="D74" s="504">
        <f>+E24+E35+E52+E55</f>
        <v>22533.980000000003</v>
      </c>
      <c r="E74" s="505">
        <f>+D74/C74</f>
        <v>0.2285323975943937</v>
      </c>
      <c r="G74" s="419"/>
      <c r="H74" s="463"/>
    </row>
    <row r="75" spans="2:8" ht="13.5" thickBot="1">
      <c r="B75" s="506" t="s">
        <v>535</v>
      </c>
      <c r="C75" s="507">
        <v>60558</v>
      </c>
      <c r="D75" s="508">
        <v>146627.11</v>
      </c>
      <c r="E75" s="509">
        <f>+D75/C75</f>
        <v>2.4212673800323654</v>
      </c>
      <c r="F75" s="388"/>
      <c r="G75" s="419"/>
      <c r="H75" s="463"/>
    </row>
    <row r="76" spans="2:8" ht="13.5" thickBot="1">
      <c r="B76" s="510" t="s">
        <v>532</v>
      </c>
      <c r="C76" s="511">
        <f>SUM(C74:C75)</f>
        <v>159161</v>
      </c>
      <c r="D76" s="512">
        <f>SUM(D74:D75)</f>
        <v>169161.09</v>
      </c>
      <c r="E76" s="513"/>
      <c r="G76" s="419"/>
      <c r="H76" s="463"/>
    </row>
    <row r="77" spans="2:8" ht="12.75">
      <c r="B77" s="463"/>
      <c r="C77" s="390"/>
      <c r="G77" s="419"/>
      <c r="H77" s="463"/>
    </row>
    <row r="78" spans="2:8" ht="12.75">
      <c r="B78" s="463"/>
      <c r="C78" s="390"/>
      <c r="E78" s="388"/>
      <c r="F78" s="388"/>
      <c r="G78" s="419"/>
      <c r="H78" s="463"/>
    </row>
    <row r="79" spans="2:8" ht="12.75">
      <c r="B79" s="463"/>
      <c r="C79" s="514"/>
      <c r="D79" s="515"/>
      <c r="E79" s="516"/>
      <c r="G79" s="419"/>
      <c r="H79" s="463"/>
    </row>
    <row r="80" spans="2:8" ht="12.75">
      <c r="B80" s="463"/>
      <c r="C80" s="514"/>
      <c r="D80" s="515"/>
      <c r="G80" s="419"/>
      <c r="H80" s="463"/>
    </row>
    <row r="81" spans="2:8" ht="12.75">
      <c r="B81" s="463"/>
      <c r="C81" s="514"/>
      <c r="D81" s="515"/>
      <c r="G81" s="419"/>
      <c r="H81" s="463"/>
    </row>
    <row r="82" spans="2:8" ht="12.75">
      <c r="B82" s="463"/>
      <c r="C82" s="514"/>
      <c r="D82" s="515"/>
      <c r="G82" s="419"/>
      <c r="H82" s="463"/>
    </row>
    <row r="83" spans="2:8" ht="12.75">
      <c r="B83" s="463"/>
      <c r="C83" s="514"/>
      <c r="G83" s="419"/>
      <c r="H83" s="463"/>
    </row>
    <row r="84" spans="2:8" ht="12.75">
      <c r="B84" s="463"/>
      <c r="C84" s="517"/>
      <c r="G84" s="419"/>
      <c r="H84" s="463"/>
    </row>
  </sheetData>
  <sheetProtection/>
  <mergeCells count="18">
    <mergeCell ref="A5:B5"/>
    <mergeCell ref="A9:B9"/>
    <mergeCell ref="A1:B1"/>
    <mergeCell ref="B2:E2"/>
    <mergeCell ref="B3:B4"/>
    <mergeCell ref="D3:F3"/>
    <mergeCell ref="A16:B16"/>
    <mergeCell ref="A20:B20"/>
    <mergeCell ref="A25:B25"/>
    <mergeCell ref="A30:B30"/>
    <mergeCell ref="A33:B33"/>
    <mergeCell ref="A36:B36"/>
    <mergeCell ref="A47:B47"/>
    <mergeCell ref="A53:B53"/>
    <mergeCell ref="A56:B56"/>
    <mergeCell ref="A59:B59"/>
    <mergeCell ref="A40:B40"/>
    <mergeCell ref="A43:B43"/>
  </mergeCells>
  <printOptions/>
  <pageMargins left="0.7" right="0.7" top="0.75" bottom="0.75" header="0.3"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tabColor indexed="40"/>
  </sheetPr>
  <dimension ref="A1:I66"/>
  <sheetViews>
    <sheetView zoomScalePageLayoutView="0" workbookViewId="0" topLeftCell="A1">
      <selection activeCell="H16" sqref="H16"/>
    </sheetView>
  </sheetViews>
  <sheetFormatPr defaultColWidth="8.8515625" defaultRowHeight="12.75"/>
  <cols>
    <col min="1" max="1" width="5.28125" style="554" customWidth="1"/>
    <col min="2" max="2" width="42.28125" style="554" customWidth="1"/>
    <col min="3" max="3" width="11.57421875" style="554" customWidth="1"/>
    <col min="4" max="4" width="13.8515625" style="554" customWidth="1"/>
    <col min="5" max="5" width="10.7109375" style="554" bestFit="1" customWidth="1"/>
    <col min="6" max="6" width="9.7109375" style="554" bestFit="1" customWidth="1"/>
    <col min="7" max="8" width="11.7109375" style="554" customWidth="1"/>
    <col min="9" max="9" width="24.421875" style="554" customWidth="1"/>
    <col min="10" max="16384" width="8.8515625" style="554" customWidth="1"/>
  </cols>
  <sheetData>
    <row r="1" spans="1:9" ht="12">
      <c r="A1" s="553"/>
      <c r="B1" s="558" t="s">
        <v>578</v>
      </c>
      <c r="C1" s="553"/>
      <c r="D1" s="553"/>
      <c r="E1" s="553"/>
      <c r="F1" s="553"/>
      <c r="G1" s="553"/>
      <c r="H1" s="553"/>
      <c r="I1" s="553"/>
    </row>
    <row r="2" spans="1:9" ht="24">
      <c r="A2" s="553"/>
      <c r="B2" s="558" t="s">
        <v>579</v>
      </c>
      <c r="C2" s="578" t="s">
        <v>580</v>
      </c>
      <c r="D2" s="578" t="s">
        <v>581</v>
      </c>
      <c r="E2" s="578" t="s">
        <v>582</v>
      </c>
      <c r="F2" s="578" t="s">
        <v>583</v>
      </c>
      <c r="G2" s="577" t="s">
        <v>584</v>
      </c>
      <c r="H2" s="577" t="s">
        <v>405</v>
      </c>
      <c r="I2" s="578" t="s">
        <v>436</v>
      </c>
    </row>
    <row r="3" spans="1:9" ht="21.75" customHeight="1">
      <c r="A3" s="553" t="s">
        <v>294</v>
      </c>
      <c r="B3" s="555" t="s">
        <v>295</v>
      </c>
      <c r="C3" s="557">
        <v>10085</v>
      </c>
      <c r="D3" s="557"/>
      <c r="E3" s="557">
        <v>10085</v>
      </c>
      <c r="F3" s="557">
        <v>10085</v>
      </c>
      <c r="G3" s="557">
        <f>F3+E3+D3+C3</f>
        <v>30255</v>
      </c>
      <c r="H3" s="576">
        <f>F3+E3+C3</f>
        <v>30255</v>
      </c>
      <c r="I3" s="555" t="s">
        <v>398</v>
      </c>
    </row>
    <row r="4" spans="1:9" ht="24" customHeight="1">
      <c r="A4" s="553" t="s">
        <v>442</v>
      </c>
      <c r="B4" s="555" t="s">
        <v>443</v>
      </c>
      <c r="C4" s="557"/>
      <c r="D4" s="557">
        <v>21495</v>
      </c>
      <c r="E4" s="557">
        <v>21495</v>
      </c>
      <c r="F4" s="557"/>
      <c r="G4" s="557">
        <f aca="true" t="shared" si="0" ref="G4:G40">F4+E4+D4+C4</f>
        <v>42990</v>
      </c>
      <c r="H4" s="557">
        <f>F4+E4+D4+C4</f>
        <v>42990</v>
      </c>
      <c r="I4" s="555" t="s">
        <v>585</v>
      </c>
    </row>
    <row r="5" spans="1:9" ht="24" customHeight="1">
      <c r="A5" s="553" t="s">
        <v>586</v>
      </c>
      <c r="B5" s="556" t="s">
        <v>587</v>
      </c>
      <c r="C5" s="557">
        <v>12000</v>
      </c>
      <c r="D5" s="557"/>
      <c r="E5" s="557"/>
      <c r="F5" s="557"/>
      <c r="G5" s="557">
        <f t="shared" si="0"/>
        <v>12000</v>
      </c>
      <c r="H5" s="557">
        <f aca="true" t="shared" si="1" ref="H5:H40">F5+E5+D5+C5</f>
        <v>12000</v>
      </c>
      <c r="I5" s="553" t="s">
        <v>588</v>
      </c>
    </row>
    <row r="6" spans="1:9" ht="12">
      <c r="A6" s="553" t="s">
        <v>589</v>
      </c>
      <c r="B6" s="553" t="s">
        <v>590</v>
      </c>
      <c r="C6" s="557">
        <v>5850</v>
      </c>
      <c r="D6" s="557"/>
      <c r="E6" s="557"/>
      <c r="F6" s="557"/>
      <c r="G6" s="557">
        <f t="shared" si="0"/>
        <v>5850</v>
      </c>
      <c r="H6" s="557">
        <f t="shared" si="1"/>
        <v>5850</v>
      </c>
      <c r="I6" s="553" t="s">
        <v>588</v>
      </c>
    </row>
    <row r="7" spans="1:9" ht="12">
      <c r="A7" s="553" t="s">
        <v>591</v>
      </c>
      <c r="B7" s="553" t="s">
        <v>592</v>
      </c>
      <c r="C7" s="557">
        <v>4500</v>
      </c>
      <c r="D7" s="557"/>
      <c r="E7" s="557"/>
      <c r="F7" s="557"/>
      <c r="G7" s="557">
        <f t="shared" si="0"/>
        <v>4500</v>
      </c>
      <c r="H7" s="557">
        <f t="shared" si="1"/>
        <v>4500</v>
      </c>
      <c r="I7" s="553" t="s">
        <v>588</v>
      </c>
    </row>
    <row r="8" spans="1:9" ht="12">
      <c r="A8" s="553" t="s">
        <v>593</v>
      </c>
      <c r="B8" s="553" t="s">
        <v>594</v>
      </c>
      <c r="C8" s="557"/>
      <c r="D8" s="557"/>
      <c r="E8" s="557"/>
      <c r="F8" s="557"/>
      <c r="G8" s="557">
        <f t="shared" si="0"/>
        <v>0</v>
      </c>
      <c r="H8" s="557">
        <f t="shared" si="1"/>
        <v>0</v>
      </c>
      <c r="I8" s="553" t="s">
        <v>588</v>
      </c>
    </row>
    <row r="9" spans="1:9" ht="12">
      <c r="A9" s="553" t="s">
        <v>595</v>
      </c>
      <c r="B9" s="553" t="s">
        <v>596</v>
      </c>
      <c r="C9" s="557">
        <v>450</v>
      </c>
      <c r="D9" s="557"/>
      <c r="E9" s="557"/>
      <c r="F9" s="557"/>
      <c r="G9" s="557">
        <f t="shared" si="0"/>
        <v>450</v>
      </c>
      <c r="H9" s="557">
        <f t="shared" si="1"/>
        <v>450</v>
      </c>
      <c r="I9" s="553" t="s">
        <v>588</v>
      </c>
    </row>
    <row r="10" spans="1:9" ht="12">
      <c r="A10" s="553" t="s">
        <v>597</v>
      </c>
      <c r="B10" s="553" t="s">
        <v>598</v>
      </c>
      <c r="C10" s="557">
        <v>3150</v>
      </c>
      <c r="D10" s="557"/>
      <c r="E10" s="557"/>
      <c r="F10" s="557"/>
      <c r="G10" s="557">
        <f t="shared" si="0"/>
        <v>3150</v>
      </c>
      <c r="H10" s="557">
        <f t="shared" si="1"/>
        <v>3150</v>
      </c>
      <c r="I10" s="553" t="s">
        <v>588</v>
      </c>
    </row>
    <row r="11" spans="1:9" ht="12">
      <c r="A11" s="553" t="s">
        <v>599</v>
      </c>
      <c r="B11" s="553" t="s">
        <v>600</v>
      </c>
      <c r="C11" s="557">
        <v>2250</v>
      </c>
      <c r="D11" s="557"/>
      <c r="E11" s="557"/>
      <c r="F11" s="557"/>
      <c r="G11" s="557">
        <f t="shared" si="0"/>
        <v>2250</v>
      </c>
      <c r="H11" s="557">
        <f t="shared" si="1"/>
        <v>2250</v>
      </c>
      <c r="I11" s="553" t="s">
        <v>588</v>
      </c>
    </row>
    <row r="12" spans="1:9" ht="12">
      <c r="A12" s="553" t="s">
        <v>601</v>
      </c>
      <c r="B12" s="553" t="s">
        <v>602</v>
      </c>
      <c r="C12" s="557"/>
      <c r="D12" s="557">
        <v>860</v>
      </c>
      <c r="E12" s="557"/>
      <c r="F12" s="557">
        <v>860</v>
      </c>
      <c r="G12" s="557">
        <f>F12+E12+D12</f>
        <v>1720</v>
      </c>
      <c r="H12" s="557">
        <f>E12+D12+C12</f>
        <v>860</v>
      </c>
      <c r="I12" s="553" t="s">
        <v>399</v>
      </c>
    </row>
    <row r="13" spans="1:9" ht="12">
      <c r="A13" s="553" t="s">
        <v>450</v>
      </c>
      <c r="B13" s="553" t="s">
        <v>637</v>
      </c>
      <c r="C13" s="557"/>
      <c r="D13" s="557"/>
      <c r="E13" s="557"/>
      <c r="F13" s="557">
        <v>68800</v>
      </c>
      <c r="G13" s="557"/>
      <c r="H13" s="557"/>
      <c r="I13" s="553" t="s">
        <v>638</v>
      </c>
    </row>
    <row r="14" spans="1:9" ht="12">
      <c r="A14" s="553" t="s">
        <v>603</v>
      </c>
      <c r="B14" s="553" t="s">
        <v>600</v>
      </c>
      <c r="C14" s="557">
        <v>2250</v>
      </c>
      <c r="D14" s="557"/>
      <c r="E14" s="557"/>
      <c r="F14" s="557"/>
      <c r="G14" s="557">
        <f t="shared" si="0"/>
        <v>2250</v>
      </c>
      <c r="H14" s="557">
        <f t="shared" si="1"/>
        <v>2250</v>
      </c>
      <c r="I14" s="553" t="s">
        <v>588</v>
      </c>
    </row>
    <row r="15" spans="1:9" ht="12">
      <c r="A15" s="553" t="s">
        <v>604</v>
      </c>
      <c r="B15" s="553" t="s">
        <v>600</v>
      </c>
      <c r="C15" s="557">
        <v>2250</v>
      </c>
      <c r="D15" s="557"/>
      <c r="E15" s="557"/>
      <c r="F15" s="557"/>
      <c r="G15" s="557">
        <f t="shared" si="0"/>
        <v>2250</v>
      </c>
      <c r="H15" s="557">
        <f t="shared" si="1"/>
        <v>2250</v>
      </c>
      <c r="I15" s="553" t="s">
        <v>588</v>
      </c>
    </row>
    <row r="16" spans="1:9" ht="12">
      <c r="A16" s="553" t="s">
        <v>605</v>
      </c>
      <c r="B16" s="553" t="s">
        <v>606</v>
      </c>
      <c r="C16" s="557"/>
      <c r="D16" s="557">
        <v>3450</v>
      </c>
      <c r="E16" s="557"/>
      <c r="F16" s="557"/>
      <c r="G16" s="557">
        <f t="shared" si="0"/>
        <v>3450</v>
      </c>
      <c r="H16" s="557">
        <f t="shared" si="1"/>
        <v>3450</v>
      </c>
      <c r="I16" s="553" t="s">
        <v>588</v>
      </c>
    </row>
    <row r="17" spans="1:9" ht="12">
      <c r="A17" s="553" t="s">
        <v>607</v>
      </c>
      <c r="B17" s="553" t="s">
        <v>608</v>
      </c>
      <c r="C17" s="557"/>
      <c r="D17" s="557">
        <v>2225</v>
      </c>
      <c r="E17" s="557"/>
      <c r="F17" s="557"/>
      <c r="G17" s="557">
        <f t="shared" si="0"/>
        <v>2225</v>
      </c>
      <c r="H17" s="557">
        <f t="shared" si="1"/>
        <v>2225</v>
      </c>
      <c r="I17" s="553" t="s">
        <v>588</v>
      </c>
    </row>
    <row r="18" spans="1:9" ht="12">
      <c r="A18" s="562" t="s">
        <v>307</v>
      </c>
      <c r="B18" s="563" t="s">
        <v>308</v>
      </c>
      <c r="C18" s="557"/>
      <c r="D18" s="557"/>
      <c r="E18" s="557"/>
      <c r="F18" s="557">
        <v>474</v>
      </c>
      <c r="G18" s="557">
        <f t="shared" si="0"/>
        <v>474</v>
      </c>
      <c r="H18" s="557">
        <f t="shared" si="1"/>
        <v>474</v>
      </c>
      <c r="I18" s="553"/>
    </row>
    <row r="19" spans="1:9" ht="12">
      <c r="A19" s="553" t="s">
        <v>467</v>
      </c>
      <c r="B19" s="553" t="s">
        <v>468</v>
      </c>
      <c r="C19" s="557"/>
      <c r="D19" s="557"/>
      <c r="E19" s="557">
        <v>8680</v>
      </c>
      <c r="F19" s="557"/>
      <c r="G19" s="557">
        <f t="shared" si="0"/>
        <v>8680</v>
      </c>
      <c r="H19" s="557">
        <f t="shared" si="1"/>
        <v>8680</v>
      </c>
      <c r="I19" s="553" t="s">
        <v>588</v>
      </c>
    </row>
    <row r="20" spans="1:9" ht="12">
      <c r="A20" s="553" t="s">
        <v>609</v>
      </c>
      <c r="B20" s="553" t="s">
        <v>610</v>
      </c>
      <c r="C20" s="557">
        <v>3000</v>
      </c>
      <c r="D20" s="557"/>
      <c r="E20" s="557"/>
      <c r="F20" s="557"/>
      <c r="G20" s="557">
        <f t="shared" si="0"/>
        <v>3000</v>
      </c>
      <c r="H20" s="557">
        <f t="shared" si="1"/>
        <v>3000</v>
      </c>
      <c r="I20" s="553" t="s">
        <v>588</v>
      </c>
    </row>
    <row r="21" spans="1:9" ht="12">
      <c r="A21" s="553" t="s">
        <v>611</v>
      </c>
      <c r="B21" s="553" t="s">
        <v>612</v>
      </c>
      <c r="C21" s="557">
        <v>4820</v>
      </c>
      <c r="D21" s="557"/>
      <c r="E21" s="557"/>
      <c r="F21" s="557"/>
      <c r="G21" s="557">
        <f t="shared" si="0"/>
        <v>4820</v>
      </c>
      <c r="H21" s="557">
        <f t="shared" si="1"/>
        <v>4820</v>
      </c>
      <c r="I21" s="553" t="s">
        <v>588</v>
      </c>
    </row>
    <row r="22" spans="1:9" ht="12">
      <c r="A22" s="553" t="s">
        <v>613</v>
      </c>
      <c r="B22" s="553" t="s">
        <v>614</v>
      </c>
      <c r="C22" s="557">
        <v>2517.5</v>
      </c>
      <c r="D22" s="557">
        <v>2517.5</v>
      </c>
      <c r="E22" s="557"/>
      <c r="F22" s="557"/>
      <c r="G22" s="557">
        <f t="shared" si="0"/>
        <v>5035</v>
      </c>
      <c r="H22" s="557">
        <f t="shared" si="1"/>
        <v>5035</v>
      </c>
      <c r="I22" s="553" t="s">
        <v>615</v>
      </c>
    </row>
    <row r="23" spans="1:9" ht="12">
      <c r="A23" s="553" t="s">
        <v>476</v>
      </c>
      <c r="B23" s="553" t="s">
        <v>477</v>
      </c>
      <c r="C23" s="557"/>
      <c r="D23" s="557"/>
      <c r="E23" s="557">
        <v>3600</v>
      </c>
      <c r="F23" s="557"/>
      <c r="G23" s="557">
        <f t="shared" si="0"/>
        <v>3600</v>
      </c>
      <c r="H23" s="557">
        <f t="shared" si="1"/>
        <v>3600</v>
      </c>
      <c r="I23" s="553" t="s">
        <v>616</v>
      </c>
    </row>
    <row r="24" spans="1:9" ht="12">
      <c r="A24" s="553" t="s">
        <v>309</v>
      </c>
      <c r="B24" s="553" t="s">
        <v>310</v>
      </c>
      <c r="C24" s="557">
        <v>5000</v>
      </c>
      <c r="D24" s="557"/>
      <c r="E24" s="557">
        <v>5000</v>
      </c>
      <c r="F24" s="557"/>
      <c r="G24" s="557">
        <f t="shared" si="0"/>
        <v>10000</v>
      </c>
      <c r="H24" s="557">
        <f t="shared" si="1"/>
        <v>10000</v>
      </c>
      <c r="I24" s="553" t="s">
        <v>617</v>
      </c>
    </row>
    <row r="25" spans="1:9" ht="12">
      <c r="A25" s="553" t="s">
        <v>618</v>
      </c>
      <c r="B25" s="553" t="s">
        <v>619</v>
      </c>
      <c r="C25" s="557"/>
      <c r="D25" s="557"/>
      <c r="E25" s="557"/>
      <c r="F25" s="557">
        <v>1860</v>
      </c>
      <c r="G25" s="557">
        <f t="shared" si="0"/>
        <v>1860</v>
      </c>
      <c r="H25" s="557">
        <f t="shared" si="1"/>
        <v>1860</v>
      </c>
      <c r="I25" s="553"/>
    </row>
    <row r="26" spans="1:9" ht="12">
      <c r="A26" s="553" t="s">
        <v>311</v>
      </c>
      <c r="B26" s="553" t="s">
        <v>312</v>
      </c>
      <c r="C26" s="557">
        <v>2000</v>
      </c>
      <c r="D26" s="557">
        <v>6000</v>
      </c>
      <c r="E26" s="557"/>
      <c r="F26" s="557"/>
      <c r="G26" s="557">
        <f t="shared" si="0"/>
        <v>8000</v>
      </c>
      <c r="H26" s="557">
        <f t="shared" si="1"/>
        <v>8000</v>
      </c>
      <c r="I26" s="553" t="s">
        <v>588</v>
      </c>
    </row>
    <row r="27" spans="1:9" ht="12">
      <c r="A27" s="553" t="s">
        <v>620</v>
      </c>
      <c r="B27" s="553" t="s">
        <v>621</v>
      </c>
      <c r="C27" s="557">
        <v>8000</v>
      </c>
      <c r="D27" s="557"/>
      <c r="E27" s="557"/>
      <c r="F27" s="557"/>
      <c r="G27" s="557">
        <f t="shared" si="0"/>
        <v>8000</v>
      </c>
      <c r="H27" s="557">
        <f t="shared" si="1"/>
        <v>8000</v>
      </c>
      <c r="I27" s="553" t="s">
        <v>588</v>
      </c>
    </row>
    <row r="28" spans="1:9" ht="12">
      <c r="A28" s="553" t="s">
        <v>622</v>
      </c>
      <c r="B28" s="553" t="s">
        <v>623</v>
      </c>
      <c r="C28" s="557">
        <v>3982</v>
      </c>
      <c r="D28" s="557"/>
      <c r="E28" s="557"/>
      <c r="F28" s="557"/>
      <c r="G28" s="557">
        <f t="shared" si="0"/>
        <v>3982</v>
      </c>
      <c r="H28" s="557">
        <f t="shared" si="1"/>
        <v>3982</v>
      </c>
      <c r="I28" s="553" t="s">
        <v>588</v>
      </c>
    </row>
    <row r="29" spans="1:9" ht="12">
      <c r="A29" s="562" t="s">
        <v>313</v>
      </c>
      <c r="B29" s="563" t="s">
        <v>314</v>
      </c>
      <c r="C29" s="557"/>
      <c r="D29" s="557"/>
      <c r="E29" s="557"/>
      <c r="F29" s="557">
        <v>999</v>
      </c>
      <c r="G29" s="557">
        <f t="shared" si="0"/>
        <v>999</v>
      </c>
      <c r="H29" s="557">
        <f t="shared" si="1"/>
        <v>999</v>
      </c>
      <c r="I29" s="553"/>
    </row>
    <row r="30" spans="1:9" ht="12">
      <c r="A30" s="553" t="s">
        <v>492</v>
      </c>
      <c r="B30" s="553" t="s">
        <v>330</v>
      </c>
      <c r="C30" s="557"/>
      <c r="D30" s="557"/>
      <c r="E30" s="557">
        <v>21750</v>
      </c>
      <c r="F30" s="557"/>
      <c r="G30" s="557">
        <f t="shared" si="0"/>
        <v>21750</v>
      </c>
      <c r="H30" s="557">
        <f t="shared" si="1"/>
        <v>21750</v>
      </c>
      <c r="I30" s="553" t="s">
        <v>624</v>
      </c>
    </row>
    <row r="31" spans="1:9" ht="12">
      <c r="A31" s="553" t="s">
        <v>625</v>
      </c>
      <c r="B31" s="553" t="s">
        <v>626</v>
      </c>
      <c r="C31" s="557"/>
      <c r="D31" s="557">
        <v>13750</v>
      </c>
      <c r="E31" s="557"/>
      <c r="F31" s="557"/>
      <c r="G31" s="557">
        <f t="shared" si="0"/>
        <v>13750</v>
      </c>
      <c r="H31" s="557">
        <f t="shared" si="1"/>
        <v>13750</v>
      </c>
      <c r="I31" s="553" t="s">
        <v>588</v>
      </c>
    </row>
    <row r="32" spans="1:9" ht="12">
      <c r="A32" s="562" t="s">
        <v>395</v>
      </c>
      <c r="B32" s="563" t="s">
        <v>316</v>
      </c>
      <c r="C32" s="557"/>
      <c r="D32" s="557"/>
      <c r="E32" s="557"/>
      <c r="F32" s="557">
        <v>450</v>
      </c>
      <c r="G32" s="557">
        <f t="shared" si="0"/>
        <v>450</v>
      </c>
      <c r="H32" s="557">
        <f t="shared" si="1"/>
        <v>450</v>
      </c>
      <c r="I32" s="553"/>
    </row>
    <row r="33" spans="1:9" ht="12">
      <c r="A33" s="562" t="s">
        <v>317</v>
      </c>
      <c r="B33" s="563" t="s">
        <v>318</v>
      </c>
      <c r="C33" s="557"/>
      <c r="D33" s="557"/>
      <c r="E33" s="557"/>
      <c r="F33" s="557">
        <v>1950</v>
      </c>
      <c r="G33" s="557">
        <f t="shared" si="0"/>
        <v>1950</v>
      </c>
      <c r="H33" s="557">
        <f t="shared" si="1"/>
        <v>1950</v>
      </c>
      <c r="I33" s="553"/>
    </row>
    <row r="34" spans="1:9" ht="12">
      <c r="A34" s="553" t="s">
        <v>627</v>
      </c>
      <c r="B34" s="553" t="s">
        <v>628</v>
      </c>
      <c r="C34" s="557">
        <v>25000</v>
      </c>
      <c r="D34" s="557">
        <v>25000</v>
      </c>
      <c r="E34" s="557"/>
      <c r="F34" s="557"/>
      <c r="G34" s="557">
        <f t="shared" si="0"/>
        <v>50000</v>
      </c>
      <c r="H34" s="557">
        <f t="shared" si="1"/>
        <v>50000</v>
      </c>
      <c r="I34" s="553" t="s">
        <v>615</v>
      </c>
    </row>
    <row r="35" spans="1:9" ht="12">
      <c r="A35" s="562" t="s">
        <v>319</v>
      </c>
      <c r="B35" s="564" t="s">
        <v>316</v>
      </c>
      <c r="C35" s="557"/>
      <c r="D35" s="557"/>
      <c r="E35" s="557"/>
      <c r="F35" s="557">
        <v>1251</v>
      </c>
      <c r="G35" s="557">
        <f t="shared" si="0"/>
        <v>1251</v>
      </c>
      <c r="H35" s="557">
        <f t="shared" si="1"/>
        <v>1251</v>
      </c>
      <c r="I35" s="553"/>
    </row>
    <row r="36" spans="1:9" ht="12">
      <c r="A36" s="553" t="s">
        <v>320</v>
      </c>
      <c r="B36" s="553" t="s">
        <v>321</v>
      </c>
      <c r="C36" s="557">
        <v>8100</v>
      </c>
      <c r="D36" s="557"/>
      <c r="E36" s="557">
        <v>8100</v>
      </c>
      <c r="F36" s="557"/>
      <c r="G36" s="557">
        <f t="shared" si="0"/>
        <v>16200</v>
      </c>
      <c r="H36" s="557">
        <f t="shared" si="1"/>
        <v>16200</v>
      </c>
      <c r="I36" s="553" t="s">
        <v>629</v>
      </c>
    </row>
    <row r="37" spans="1:9" ht="12">
      <c r="A37" s="562" t="s">
        <v>322</v>
      </c>
      <c r="B37" s="564" t="s">
        <v>323</v>
      </c>
      <c r="C37" s="557"/>
      <c r="D37" s="557"/>
      <c r="E37" s="557"/>
      <c r="F37" s="557">
        <v>270</v>
      </c>
      <c r="G37" s="557">
        <f t="shared" si="0"/>
        <v>270</v>
      </c>
      <c r="H37" s="557">
        <f t="shared" si="1"/>
        <v>270</v>
      </c>
      <c r="I37" s="553"/>
    </row>
    <row r="38" spans="1:9" ht="12">
      <c r="A38" s="553" t="s">
        <v>630</v>
      </c>
      <c r="B38" s="553" t="s">
        <v>631</v>
      </c>
      <c r="C38" s="557"/>
      <c r="D38" s="557">
        <v>15000</v>
      </c>
      <c r="E38" s="557"/>
      <c r="F38" s="557"/>
      <c r="G38" s="557">
        <f t="shared" si="0"/>
        <v>15000</v>
      </c>
      <c r="H38" s="557">
        <f t="shared" si="1"/>
        <v>15000</v>
      </c>
      <c r="I38" s="553" t="s">
        <v>588</v>
      </c>
    </row>
    <row r="39" spans="1:9" ht="12">
      <c r="A39" s="553" t="s">
        <v>326</v>
      </c>
      <c r="B39" s="553" t="s">
        <v>518</v>
      </c>
      <c r="C39" s="557"/>
      <c r="D39" s="557"/>
      <c r="E39" s="557">
        <v>7930</v>
      </c>
      <c r="F39" s="557"/>
      <c r="G39" s="557">
        <f t="shared" si="0"/>
        <v>7930</v>
      </c>
      <c r="H39" s="557">
        <f t="shared" si="1"/>
        <v>7930</v>
      </c>
      <c r="I39" s="553" t="s">
        <v>616</v>
      </c>
    </row>
    <row r="40" spans="1:9" ht="12">
      <c r="A40" s="553">
        <v>3.1</v>
      </c>
      <c r="B40" s="553" t="s">
        <v>522</v>
      </c>
      <c r="C40" s="557"/>
      <c r="D40" s="557"/>
      <c r="E40" s="557">
        <v>40419.04</v>
      </c>
      <c r="G40" s="557">
        <f t="shared" si="0"/>
        <v>40419.04</v>
      </c>
      <c r="H40" s="557">
        <f t="shared" si="1"/>
        <v>40419.04</v>
      </c>
      <c r="I40" s="553" t="s">
        <v>632</v>
      </c>
    </row>
    <row r="41" spans="1:9" ht="12">
      <c r="A41" s="553"/>
      <c r="B41" s="558" t="s">
        <v>532</v>
      </c>
      <c r="C41" s="557">
        <v>105204.5</v>
      </c>
      <c r="D41" s="557">
        <v>90297.5</v>
      </c>
      <c r="E41" s="557">
        <v>127059.04000000001</v>
      </c>
      <c r="F41" s="557">
        <v>18199</v>
      </c>
      <c r="G41" s="560">
        <f>SUM(G3:G40)</f>
        <v>340760.04</v>
      </c>
      <c r="H41" s="560">
        <f>SUM(H3:H40)</f>
        <v>339900.04</v>
      </c>
      <c r="I41" s="553"/>
    </row>
    <row r="42" spans="1:9" ht="12">
      <c r="A42" s="553"/>
      <c r="B42" s="553"/>
      <c r="C42" s="557"/>
      <c r="D42" s="557"/>
      <c r="E42" s="557"/>
      <c r="F42" s="557"/>
      <c r="H42" s="557"/>
      <c r="I42" s="553"/>
    </row>
    <row r="43" spans="1:9" ht="12">
      <c r="A43" s="553"/>
      <c r="B43" s="553"/>
      <c r="C43" s="557"/>
      <c r="D43" s="557"/>
      <c r="E43" s="557"/>
      <c r="F43" s="557"/>
      <c r="G43" s="557"/>
      <c r="H43" s="557"/>
      <c r="I43" s="553"/>
    </row>
    <row r="44" spans="1:9" ht="12">
      <c r="A44" s="553"/>
      <c r="B44" s="558" t="s">
        <v>394</v>
      </c>
      <c r="C44" s="560" t="s">
        <v>400</v>
      </c>
      <c r="D44" s="560" t="s">
        <v>401</v>
      </c>
      <c r="E44" s="557"/>
      <c r="F44" s="557"/>
      <c r="G44" s="557"/>
      <c r="H44" s="557"/>
      <c r="I44" s="553"/>
    </row>
    <row r="45" spans="1:9" ht="12">
      <c r="A45" s="553"/>
      <c r="B45" s="558" t="s">
        <v>414</v>
      </c>
      <c r="C45" s="570">
        <v>322561.04</v>
      </c>
      <c r="D45" s="579">
        <v>321701.04</v>
      </c>
      <c r="E45" s="557"/>
      <c r="F45" s="557"/>
      <c r="G45" s="557"/>
      <c r="H45" s="557"/>
      <c r="I45" s="553"/>
    </row>
    <row r="46" spans="1:9" ht="12">
      <c r="A46" s="553"/>
      <c r="B46" s="553" t="s">
        <v>415</v>
      </c>
      <c r="C46" s="573">
        <v>18199</v>
      </c>
      <c r="D46" s="552">
        <v>18199</v>
      </c>
      <c r="E46" s="557"/>
      <c r="F46" s="557"/>
      <c r="G46" s="557"/>
      <c r="H46" s="557"/>
      <c r="I46" s="553"/>
    </row>
    <row r="47" spans="1:9" ht="12">
      <c r="A47" s="553"/>
      <c r="B47" s="558" t="s">
        <v>416</v>
      </c>
      <c r="C47" s="580">
        <f>SUM(C45:C46)</f>
        <v>340760.04</v>
      </c>
      <c r="D47" s="559">
        <f>SUM(D45:D46)</f>
        <v>339900.04</v>
      </c>
      <c r="E47" s="557"/>
      <c r="F47" s="557"/>
      <c r="G47" s="557"/>
      <c r="H47" s="557"/>
      <c r="I47" s="553"/>
    </row>
    <row r="48" spans="1:9" ht="12">
      <c r="A48" s="553"/>
      <c r="B48" s="567" t="s">
        <v>393</v>
      </c>
      <c r="C48" s="557">
        <v>132560.07</v>
      </c>
      <c r="D48" s="571">
        <v>132560.07</v>
      </c>
      <c r="E48" s="952" t="s">
        <v>418</v>
      </c>
      <c r="F48" s="953"/>
      <c r="G48" s="954"/>
      <c r="H48" s="557"/>
      <c r="I48" s="553"/>
    </row>
    <row r="49" spans="1:9" ht="12">
      <c r="A49" s="553"/>
      <c r="B49" s="569" t="s">
        <v>417</v>
      </c>
      <c r="C49" s="575">
        <f>SUM(C47:C48)</f>
        <v>473320.11</v>
      </c>
      <c r="D49" s="572">
        <f>SUM(D47:D48)</f>
        <v>472460.11</v>
      </c>
      <c r="E49" s="557"/>
      <c r="F49" s="557"/>
      <c r="G49" s="557"/>
      <c r="H49" s="557"/>
      <c r="I49" s="553"/>
    </row>
    <row r="50" spans="1:9" ht="12">
      <c r="A50" s="553"/>
      <c r="B50" s="553" t="s">
        <v>636</v>
      </c>
      <c r="C50" s="557">
        <v>244572</v>
      </c>
      <c r="D50" s="552">
        <v>244572</v>
      </c>
      <c r="E50" s="557"/>
      <c r="F50" s="557"/>
      <c r="G50" s="557"/>
      <c r="H50" s="557"/>
      <c r="I50" s="553"/>
    </row>
    <row r="51" spans="1:9" ht="12">
      <c r="A51" s="553"/>
      <c r="B51" s="558" t="s">
        <v>633</v>
      </c>
      <c r="C51" s="575">
        <f>SUM(C49:C50)</f>
        <v>717892.11</v>
      </c>
      <c r="D51" s="559">
        <f>SUM(D49:D50)</f>
        <v>717032.11</v>
      </c>
      <c r="E51" s="557"/>
      <c r="F51" s="557"/>
      <c r="G51" s="557"/>
      <c r="H51" s="557"/>
      <c r="I51" s="553"/>
    </row>
    <row r="52" spans="1:9" ht="12">
      <c r="A52" s="553"/>
      <c r="B52" s="553" t="s">
        <v>634</v>
      </c>
      <c r="C52" s="568">
        <v>-259448.26</v>
      </c>
      <c r="D52" s="571">
        <v>-259448.26</v>
      </c>
      <c r="E52" s="557"/>
      <c r="F52" s="557"/>
      <c r="G52" s="557"/>
      <c r="H52" s="557"/>
      <c r="I52" s="553"/>
    </row>
    <row r="53" spans="2:4" ht="12">
      <c r="B53" s="569" t="s">
        <v>635</v>
      </c>
      <c r="C53" s="574">
        <f>SUM(C51:C52)</f>
        <v>458443.85</v>
      </c>
      <c r="D53" s="572">
        <f>SUM(D51:D52)</f>
        <v>457583.85</v>
      </c>
    </row>
    <row r="54" spans="4:9" ht="12">
      <c r="D54" s="566"/>
      <c r="F54" s="561"/>
      <c r="I54" s="561"/>
    </row>
    <row r="55" spans="6:8" ht="12">
      <c r="F55" s="561"/>
      <c r="G55" s="566"/>
      <c r="H55" s="566"/>
    </row>
    <row r="56" spans="3:4" ht="12">
      <c r="C56" s="565" t="s">
        <v>396</v>
      </c>
      <c r="D56" s="565"/>
    </row>
    <row r="57" spans="3:8" ht="12">
      <c r="C57" s="557" t="s">
        <v>387</v>
      </c>
      <c r="D57" s="557"/>
      <c r="E57" s="557">
        <v>170349.5</v>
      </c>
      <c r="G57" s="561"/>
      <c r="H57" s="561"/>
    </row>
    <row r="58" spans="3:8" ht="12">
      <c r="C58" s="557" t="s">
        <v>388</v>
      </c>
      <c r="D58" s="557"/>
      <c r="E58" s="557">
        <v>162429</v>
      </c>
      <c r="G58" s="561"/>
      <c r="H58" s="561"/>
    </row>
    <row r="59" spans="3:8" ht="12">
      <c r="C59" s="557" t="s">
        <v>389</v>
      </c>
      <c r="D59" s="557"/>
      <c r="E59" s="557">
        <v>159160.58000000002</v>
      </c>
      <c r="G59" s="561"/>
      <c r="H59" s="561"/>
    </row>
    <row r="60" spans="3:8" ht="12">
      <c r="C60" s="557" t="s">
        <v>390</v>
      </c>
      <c r="D60" s="557"/>
      <c r="E60" s="557">
        <v>86999</v>
      </c>
      <c r="G60" s="561"/>
      <c r="H60" s="561"/>
    </row>
    <row r="61" spans="3:8" ht="12">
      <c r="C61" s="557" t="s">
        <v>391</v>
      </c>
      <c r="D61" s="557"/>
      <c r="E61" s="557">
        <v>132560.072</v>
      </c>
      <c r="G61" s="561"/>
      <c r="H61" s="561"/>
    </row>
    <row r="62" spans="3:8" ht="12">
      <c r="C62" s="557" t="s">
        <v>392</v>
      </c>
      <c r="D62" s="557"/>
      <c r="E62" s="557">
        <v>244572</v>
      </c>
      <c r="G62" s="561"/>
      <c r="H62" s="561"/>
    </row>
    <row r="63" ht="12">
      <c r="E63" s="561"/>
    </row>
    <row r="64" ht="12">
      <c r="E64" s="566"/>
    </row>
    <row r="66" ht="12">
      <c r="C66" s="566"/>
    </row>
  </sheetData>
  <sheetProtection/>
  <mergeCells count="1">
    <mergeCell ref="E48:G48"/>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1">
      <selection activeCell="A13" sqref="A13:K17"/>
    </sheetView>
  </sheetViews>
  <sheetFormatPr defaultColWidth="9.140625" defaultRowHeight="12.75"/>
  <cols>
    <col min="1" max="1" width="15.421875" style="305" customWidth="1"/>
    <col min="2" max="2" width="37.7109375" style="305" customWidth="1"/>
    <col min="3" max="3" width="18.7109375" style="305" customWidth="1"/>
    <col min="4" max="4" width="27.00390625" style="305" customWidth="1"/>
    <col min="5" max="5" width="18.7109375" style="305" customWidth="1"/>
    <col min="6" max="6" width="20.8515625" style="305" customWidth="1"/>
    <col min="7" max="7" width="13.00390625" style="319" customWidth="1"/>
    <col min="8" max="8" width="5.57421875" style="319" customWidth="1"/>
    <col min="9" max="9" width="6.57421875" style="319" customWidth="1"/>
    <col min="10" max="10" width="6.8515625" style="319" customWidth="1"/>
    <col min="11" max="11" width="31.8515625" style="319" customWidth="1"/>
    <col min="12" max="36" width="9.140625" style="319" customWidth="1"/>
    <col min="37" max="16384" width="9.140625" style="305" customWidth="1"/>
  </cols>
  <sheetData>
    <row r="1" spans="1:11" s="319" customFormat="1" ht="25.5" customHeight="1">
      <c r="A1" s="824" t="s">
        <v>80</v>
      </c>
      <c r="B1" s="824"/>
      <c r="C1" s="824"/>
      <c r="D1" s="824"/>
      <c r="E1" s="824"/>
      <c r="F1" s="824"/>
      <c r="G1" s="824"/>
      <c r="H1" s="824"/>
      <c r="I1" s="824"/>
      <c r="J1" s="824"/>
      <c r="K1" s="160"/>
    </row>
    <row r="2" spans="1:252" s="297" customFormat="1" ht="27" customHeight="1" thickBot="1">
      <c r="A2" s="292" t="s">
        <v>195</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52" s="301" customFormat="1" ht="15" customHeight="1" thickBot="1">
      <c r="A3" s="630" t="s">
        <v>342</v>
      </c>
      <c r="B3" s="631"/>
      <c r="C3" s="672" t="str">
        <f>IF('LFA_Section 1A (1)'!C7="","",'LFA_Section 1A (1)'!C7)</f>
        <v>BTN-607-G03-H</v>
      </c>
      <c r="D3" s="673"/>
      <c r="E3" s="673"/>
      <c r="F3" s="674"/>
      <c r="G3" s="164"/>
      <c r="H3" s="164"/>
      <c r="I3" s="164"/>
      <c r="J3" s="164"/>
      <c r="K3" s="164"/>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row>
    <row r="4" spans="1:52" s="301" customFormat="1" ht="15" customHeight="1">
      <c r="A4" s="120" t="s">
        <v>69</v>
      </c>
      <c r="B4" s="20"/>
      <c r="C4" s="137" t="s">
        <v>76</v>
      </c>
      <c r="D4" s="128" t="str">
        <f>IF('LFA_Section 1A (1)'!D12="Select","",'LFA_Section 1A (1)'!D12)</f>
        <v>Quarter</v>
      </c>
      <c r="E4" s="21" t="s">
        <v>77</v>
      </c>
      <c r="F4" s="129">
        <f>IF('LFA_Section 1A (1)'!F12="Select","",'LFA_Section 1A (1)'!F12)</f>
        <v>11</v>
      </c>
      <c r="G4" s="164"/>
      <c r="H4" s="164"/>
      <c r="I4" s="164"/>
      <c r="J4" s="164"/>
      <c r="K4" s="164"/>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row>
    <row r="5" spans="1:52" s="301" customFormat="1" ht="15" customHeight="1">
      <c r="A5" s="138" t="s">
        <v>70</v>
      </c>
      <c r="B5" s="114"/>
      <c r="C5" s="139" t="s">
        <v>345</v>
      </c>
      <c r="D5" s="126">
        <f>IF('LFA_Section 1A (1)'!D13="","",'LFA_Section 1A (1)'!D13)</f>
        <v>40391</v>
      </c>
      <c r="E5" s="21" t="s">
        <v>375</v>
      </c>
      <c r="F5" s="127">
        <f>IF('LFA_Section 1A (1)'!F13="","",'LFA_Section 1A (1)'!F13)</f>
        <v>40482</v>
      </c>
      <c r="G5" s="164"/>
      <c r="H5" s="164"/>
      <c r="I5" s="164"/>
      <c r="J5" s="164"/>
      <c r="K5" s="164"/>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row>
    <row r="6" spans="1:52" s="301" customFormat="1" ht="15" customHeight="1" thickBot="1">
      <c r="A6" s="140" t="s">
        <v>71</v>
      </c>
      <c r="B6" s="115"/>
      <c r="C6" s="675">
        <f>IF('LFA_Section 1A (1)'!C14="Select","",'LFA_Section 1A (1)'!C14)</f>
        <v>11</v>
      </c>
      <c r="D6" s="676"/>
      <c r="E6" s="676"/>
      <c r="F6" s="677"/>
      <c r="G6" s="164"/>
      <c r="H6" s="164"/>
      <c r="I6" s="164"/>
      <c r="J6" s="164"/>
      <c r="K6" s="164"/>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row>
    <row r="7" spans="1:11" s="319" customFormat="1" ht="21" customHeight="1">
      <c r="A7" s="163"/>
      <c r="B7" s="163"/>
      <c r="C7" s="163"/>
      <c r="D7" s="163"/>
      <c r="E7" s="163"/>
      <c r="F7" s="163"/>
      <c r="G7" s="163"/>
      <c r="H7" s="163"/>
      <c r="I7" s="163"/>
      <c r="J7" s="163"/>
      <c r="K7" s="163"/>
    </row>
    <row r="8" spans="1:36" s="309" customFormat="1" ht="18">
      <c r="A8" s="738" t="s">
        <v>102</v>
      </c>
      <c r="B8" s="739"/>
      <c r="C8" s="739"/>
      <c r="D8" s="739"/>
      <c r="E8" s="739"/>
      <c r="F8" s="739"/>
      <c r="G8" s="739"/>
      <c r="H8" s="739"/>
      <c r="I8" s="739"/>
      <c r="J8" s="739"/>
      <c r="K8" s="739"/>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row>
    <row r="9" spans="1:11" s="324" customFormat="1" ht="18">
      <c r="A9" s="171"/>
      <c r="B9" s="171"/>
      <c r="C9" s="171"/>
      <c r="D9" s="171"/>
      <c r="E9" s="171"/>
      <c r="F9" s="171"/>
      <c r="G9" s="171"/>
      <c r="H9" s="171"/>
      <c r="I9" s="171"/>
      <c r="J9" s="171"/>
      <c r="K9" s="171"/>
    </row>
    <row r="10" spans="1:11" s="325" customFormat="1" ht="26.25" customHeight="1">
      <c r="A10" s="172" t="s">
        <v>212</v>
      </c>
      <c r="B10" s="169"/>
      <c r="C10" s="173" t="s">
        <v>112</v>
      </c>
      <c r="D10" s="169"/>
      <c r="E10" s="169"/>
      <c r="F10" s="169"/>
      <c r="G10" s="169"/>
      <c r="H10" s="169"/>
      <c r="I10" s="170"/>
      <c r="J10" s="169"/>
      <c r="K10" s="169"/>
    </row>
    <row r="11" spans="1:11" s="325" customFormat="1" ht="14.25">
      <c r="A11" s="169"/>
      <c r="B11" s="169"/>
      <c r="C11" s="169"/>
      <c r="D11" s="169"/>
      <c r="E11" s="169"/>
      <c r="F11" s="169"/>
      <c r="G11" s="169"/>
      <c r="H11" s="169"/>
      <c r="I11" s="170"/>
      <c r="J11" s="169"/>
      <c r="K11" s="169"/>
    </row>
    <row r="12" spans="1:11" s="329" customFormat="1" ht="17.25" customHeight="1">
      <c r="A12" s="174" t="s">
        <v>211</v>
      </c>
      <c r="B12" s="175"/>
      <c r="C12" s="175"/>
      <c r="D12" s="175"/>
      <c r="E12" s="175"/>
      <c r="F12" s="175"/>
      <c r="G12" s="175"/>
      <c r="H12" s="175"/>
      <c r="I12" s="176"/>
      <c r="J12" s="175"/>
      <c r="K12" s="175"/>
    </row>
    <row r="13" spans="1:11" s="325" customFormat="1" ht="14.25">
      <c r="A13" s="959" t="s">
        <v>397</v>
      </c>
      <c r="B13" s="960"/>
      <c r="C13" s="960"/>
      <c r="D13" s="960"/>
      <c r="E13" s="960"/>
      <c r="F13" s="960"/>
      <c r="G13" s="960"/>
      <c r="H13" s="960"/>
      <c r="I13" s="960"/>
      <c r="J13" s="960"/>
      <c r="K13" s="961"/>
    </row>
    <row r="14" spans="1:11" s="325" customFormat="1" ht="14.25">
      <c r="A14" s="962"/>
      <c r="B14" s="963"/>
      <c r="C14" s="963"/>
      <c r="D14" s="963"/>
      <c r="E14" s="963"/>
      <c r="F14" s="963"/>
      <c r="G14" s="963"/>
      <c r="H14" s="963"/>
      <c r="I14" s="963"/>
      <c r="J14" s="963"/>
      <c r="K14" s="964"/>
    </row>
    <row r="15" spans="1:11" s="325" customFormat="1" ht="14.25">
      <c r="A15" s="962"/>
      <c r="B15" s="963"/>
      <c r="C15" s="963"/>
      <c r="D15" s="963"/>
      <c r="E15" s="963"/>
      <c r="F15" s="963"/>
      <c r="G15" s="963"/>
      <c r="H15" s="963"/>
      <c r="I15" s="963"/>
      <c r="J15" s="963"/>
      <c r="K15" s="964"/>
    </row>
    <row r="16" spans="1:11" s="325" customFormat="1" ht="14.25">
      <c r="A16" s="962"/>
      <c r="B16" s="963"/>
      <c r="C16" s="963"/>
      <c r="D16" s="963"/>
      <c r="E16" s="963"/>
      <c r="F16" s="963"/>
      <c r="G16" s="963"/>
      <c r="H16" s="963"/>
      <c r="I16" s="963"/>
      <c r="J16" s="963"/>
      <c r="K16" s="964"/>
    </row>
    <row r="17" spans="1:11" s="325" customFormat="1" ht="39.75" customHeight="1">
      <c r="A17" s="965"/>
      <c r="B17" s="966"/>
      <c r="C17" s="966"/>
      <c r="D17" s="966"/>
      <c r="E17" s="966"/>
      <c r="F17" s="966"/>
      <c r="G17" s="966"/>
      <c r="H17" s="966"/>
      <c r="I17" s="966"/>
      <c r="J17" s="966"/>
      <c r="K17" s="967"/>
    </row>
    <row r="18" spans="1:11" s="325" customFormat="1" ht="14.25">
      <c r="A18" s="169"/>
      <c r="B18" s="169"/>
      <c r="C18" s="169"/>
      <c r="D18" s="169"/>
      <c r="E18" s="169"/>
      <c r="F18" s="169"/>
      <c r="G18" s="169"/>
      <c r="H18" s="169"/>
      <c r="I18" s="170"/>
      <c r="J18" s="169"/>
      <c r="K18" s="169"/>
    </row>
    <row r="19" spans="1:11" s="325" customFormat="1" ht="17.25" customHeight="1">
      <c r="A19" s="174" t="s">
        <v>182</v>
      </c>
      <c r="B19" s="169"/>
      <c r="C19" s="169"/>
      <c r="D19" s="169"/>
      <c r="E19" s="169"/>
      <c r="F19" s="169"/>
      <c r="G19" s="169"/>
      <c r="H19" s="169"/>
      <c r="I19" s="170"/>
      <c r="J19" s="169"/>
      <c r="K19" s="169"/>
    </row>
    <row r="20" spans="1:11" s="325" customFormat="1" ht="14.25">
      <c r="A20" s="959" t="s">
        <v>63</v>
      </c>
      <c r="B20" s="960"/>
      <c r="C20" s="960"/>
      <c r="D20" s="960"/>
      <c r="E20" s="960"/>
      <c r="F20" s="960"/>
      <c r="G20" s="960"/>
      <c r="H20" s="960"/>
      <c r="I20" s="960"/>
      <c r="J20" s="960"/>
      <c r="K20" s="961"/>
    </row>
    <row r="21" spans="1:11" s="325" customFormat="1" ht="14.25" customHeight="1">
      <c r="A21" s="962"/>
      <c r="B21" s="963"/>
      <c r="C21" s="963"/>
      <c r="D21" s="963"/>
      <c r="E21" s="963"/>
      <c r="F21" s="963"/>
      <c r="G21" s="963"/>
      <c r="H21" s="963"/>
      <c r="I21" s="963"/>
      <c r="J21" s="963"/>
      <c r="K21" s="964"/>
    </row>
    <row r="22" spans="1:11" s="325" customFormat="1" ht="14.25">
      <c r="A22" s="962"/>
      <c r="B22" s="963"/>
      <c r="C22" s="963"/>
      <c r="D22" s="963"/>
      <c r="E22" s="963"/>
      <c r="F22" s="963"/>
      <c r="G22" s="963"/>
      <c r="H22" s="963"/>
      <c r="I22" s="963"/>
      <c r="J22" s="963"/>
      <c r="K22" s="964"/>
    </row>
    <row r="23" spans="1:11" s="325" customFormat="1" ht="14.25">
      <c r="A23" s="962"/>
      <c r="B23" s="963"/>
      <c r="C23" s="963"/>
      <c r="D23" s="963"/>
      <c r="E23" s="963"/>
      <c r="F23" s="963"/>
      <c r="G23" s="963"/>
      <c r="H23" s="963"/>
      <c r="I23" s="963"/>
      <c r="J23" s="963"/>
      <c r="K23" s="964"/>
    </row>
    <row r="24" spans="1:11" s="325" customFormat="1" ht="14.25">
      <c r="A24" s="965"/>
      <c r="B24" s="966"/>
      <c r="C24" s="966"/>
      <c r="D24" s="966"/>
      <c r="E24" s="966"/>
      <c r="F24" s="966"/>
      <c r="G24" s="966"/>
      <c r="H24" s="966"/>
      <c r="I24" s="966"/>
      <c r="J24" s="966"/>
      <c r="K24" s="967"/>
    </row>
    <row r="25" spans="1:11" s="325" customFormat="1" ht="14.25">
      <c r="A25" s="169"/>
      <c r="B25" s="169"/>
      <c r="C25" s="169"/>
      <c r="D25" s="169"/>
      <c r="E25" s="169"/>
      <c r="F25" s="169"/>
      <c r="G25" s="169"/>
      <c r="H25" s="169"/>
      <c r="I25" s="170"/>
      <c r="J25" s="169"/>
      <c r="K25" s="169"/>
    </row>
    <row r="26" spans="1:11" s="325" customFormat="1" ht="17.25" customHeight="1">
      <c r="A26" s="174" t="s">
        <v>103</v>
      </c>
      <c r="B26" s="169"/>
      <c r="C26" s="169"/>
      <c r="D26" s="169"/>
      <c r="E26" s="169"/>
      <c r="F26" s="169"/>
      <c r="G26" s="169"/>
      <c r="H26" s="169"/>
      <c r="I26" s="170"/>
      <c r="J26" s="169"/>
      <c r="K26" s="169"/>
    </row>
    <row r="27" spans="1:11" s="325" customFormat="1" ht="14.25">
      <c r="A27" s="959" t="s">
        <v>44</v>
      </c>
      <c r="B27" s="960"/>
      <c r="C27" s="960"/>
      <c r="D27" s="960"/>
      <c r="E27" s="960"/>
      <c r="F27" s="960"/>
      <c r="G27" s="960"/>
      <c r="H27" s="960"/>
      <c r="I27" s="960"/>
      <c r="J27" s="960"/>
      <c r="K27" s="961"/>
    </row>
    <row r="28" spans="1:11" s="325" customFormat="1" ht="14.25">
      <c r="A28" s="962"/>
      <c r="B28" s="963"/>
      <c r="C28" s="963"/>
      <c r="D28" s="963"/>
      <c r="E28" s="963"/>
      <c r="F28" s="963"/>
      <c r="G28" s="963"/>
      <c r="H28" s="963"/>
      <c r="I28" s="963"/>
      <c r="J28" s="963"/>
      <c r="K28" s="964"/>
    </row>
    <row r="29" spans="1:11" s="325" customFormat="1" ht="14.25">
      <c r="A29" s="962"/>
      <c r="B29" s="963"/>
      <c r="C29" s="963"/>
      <c r="D29" s="963"/>
      <c r="E29" s="963"/>
      <c r="F29" s="963"/>
      <c r="G29" s="963"/>
      <c r="H29" s="963"/>
      <c r="I29" s="963"/>
      <c r="J29" s="963"/>
      <c r="K29" s="964"/>
    </row>
    <row r="30" spans="1:11" s="325" customFormat="1" ht="14.25">
      <c r="A30" s="962"/>
      <c r="B30" s="963"/>
      <c r="C30" s="963"/>
      <c r="D30" s="963"/>
      <c r="E30" s="963"/>
      <c r="F30" s="963"/>
      <c r="G30" s="963"/>
      <c r="H30" s="963"/>
      <c r="I30" s="963"/>
      <c r="J30" s="963"/>
      <c r="K30" s="964"/>
    </row>
    <row r="31" spans="1:11" s="325" customFormat="1" ht="14.25">
      <c r="A31" s="965"/>
      <c r="B31" s="966"/>
      <c r="C31" s="966"/>
      <c r="D31" s="966"/>
      <c r="E31" s="966"/>
      <c r="F31" s="966"/>
      <c r="G31" s="966"/>
      <c r="H31" s="966"/>
      <c r="I31" s="966"/>
      <c r="J31" s="966"/>
      <c r="K31" s="967"/>
    </row>
    <row r="32" spans="1:11" ht="12.75">
      <c r="A32" s="163"/>
      <c r="B32" s="163"/>
      <c r="C32" s="163"/>
      <c r="D32" s="163"/>
      <c r="E32" s="163"/>
      <c r="F32" s="163"/>
      <c r="G32" s="163"/>
      <c r="H32" s="163"/>
      <c r="I32" s="163"/>
      <c r="J32" s="163"/>
      <c r="K32" s="163"/>
    </row>
    <row r="33" spans="1:11" s="325" customFormat="1" ht="17.25" customHeight="1">
      <c r="A33" s="174" t="s">
        <v>161</v>
      </c>
      <c r="B33" s="169"/>
      <c r="C33" s="169"/>
      <c r="D33" s="169"/>
      <c r="E33" s="169"/>
      <c r="F33" s="169"/>
      <c r="G33" s="169"/>
      <c r="H33" s="169"/>
      <c r="I33" s="170"/>
      <c r="J33" s="169"/>
      <c r="K33" s="169"/>
    </row>
    <row r="34" spans="1:11" s="325" customFormat="1" ht="14.25">
      <c r="A34" s="959" t="s">
        <v>558</v>
      </c>
      <c r="B34" s="960"/>
      <c r="C34" s="960"/>
      <c r="D34" s="960"/>
      <c r="E34" s="960"/>
      <c r="F34" s="960"/>
      <c r="G34" s="960"/>
      <c r="H34" s="960"/>
      <c r="I34" s="960"/>
      <c r="J34" s="960"/>
      <c r="K34" s="961"/>
    </row>
    <row r="35" spans="1:11" s="325" customFormat="1" ht="14.25">
      <c r="A35" s="962"/>
      <c r="B35" s="963"/>
      <c r="C35" s="963"/>
      <c r="D35" s="963"/>
      <c r="E35" s="963"/>
      <c r="F35" s="963"/>
      <c r="G35" s="963"/>
      <c r="H35" s="963"/>
      <c r="I35" s="963"/>
      <c r="J35" s="963"/>
      <c r="K35" s="964"/>
    </row>
    <row r="36" spans="1:11" s="325" customFormat="1" ht="14.25">
      <c r="A36" s="962"/>
      <c r="B36" s="963"/>
      <c r="C36" s="963"/>
      <c r="D36" s="963"/>
      <c r="E36" s="963"/>
      <c r="F36" s="963"/>
      <c r="G36" s="963"/>
      <c r="H36" s="963"/>
      <c r="I36" s="963"/>
      <c r="J36" s="963"/>
      <c r="K36" s="964"/>
    </row>
    <row r="37" spans="1:11" s="325" customFormat="1" ht="14.25">
      <c r="A37" s="962"/>
      <c r="B37" s="963"/>
      <c r="C37" s="963"/>
      <c r="D37" s="963"/>
      <c r="E37" s="963"/>
      <c r="F37" s="963"/>
      <c r="G37" s="963"/>
      <c r="H37" s="963"/>
      <c r="I37" s="963"/>
      <c r="J37" s="963"/>
      <c r="K37" s="964"/>
    </row>
    <row r="38" spans="1:11" s="325" customFormat="1" ht="14.25">
      <c r="A38" s="965"/>
      <c r="B38" s="966"/>
      <c r="C38" s="966"/>
      <c r="D38" s="966"/>
      <c r="E38" s="966"/>
      <c r="F38" s="966"/>
      <c r="G38" s="966"/>
      <c r="H38" s="966"/>
      <c r="I38" s="966"/>
      <c r="J38" s="966"/>
      <c r="K38" s="967"/>
    </row>
    <row r="39" spans="1:11" ht="12.75">
      <c r="A39" s="163"/>
      <c r="B39" s="163"/>
      <c r="C39" s="163"/>
      <c r="D39" s="163"/>
      <c r="E39" s="163"/>
      <c r="F39" s="163"/>
      <c r="G39" s="163"/>
      <c r="H39" s="163"/>
      <c r="I39" s="163"/>
      <c r="J39" s="163"/>
      <c r="K39" s="163"/>
    </row>
    <row r="40" spans="1:11" ht="12.75">
      <c r="A40" s="163" t="s">
        <v>219</v>
      </c>
      <c r="B40" s="163"/>
      <c r="C40" s="163"/>
      <c r="D40" s="163"/>
      <c r="E40" s="163"/>
      <c r="F40" s="163"/>
      <c r="G40" s="163"/>
      <c r="H40" s="163"/>
      <c r="I40" s="163"/>
      <c r="J40" s="163"/>
      <c r="K40" s="163"/>
    </row>
    <row r="41" spans="1:11" s="330" customFormat="1" ht="17.25" customHeight="1">
      <c r="A41" s="344" t="s">
        <v>218</v>
      </c>
      <c r="B41" s="177"/>
      <c r="C41" s="177"/>
      <c r="D41" s="177"/>
      <c r="E41" s="177"/>
      <c r="F41" s="177"/>
      <c r="G41" s="177"/>
      <c r="H41" s="177"/>
      <c r="I41" s="177"/>
      <c r="J41" s="177"/>
      <c r="K41" s="177"/>
    </row>
    <row r="42" spans="1:11" s="330" customFormat="1" ht="7.5" customHeight="1" thickBot="1">
      <c r="A42" s="178"/>
      <c r="B42" s="177"/>
      <c r="C42" s="177"/>
      <c r="D42" s="177"/>
      <c r="E42" s="177"/>
      <c r="F42" s="177"/>
      <c r="G42" s="177"/>
      <c r="H42" s="177"/>
      <c r="I42" s="177"/>
      <c r="J42" s="177"/>
      <c r="K42" s="177"/>
    </row>
    <row r="43" spans="1:11" s="316" customFormat="1" ht="12.75">
      <c r="A43" s="957" t="s">
        <v>104</v>
      </c>
      <c r="B43" s="958"/>
      <c r="C43" s="957" t="s">
        <v>105</v>
      </c>
      <c r="D43" s="958"/>
      <c r="E43" s="151"/>
      <c r="F43" s="151"/>
      <c r="G43" s="151"/>
      <c r="H43" s="151"/>
      <c r="I43" s="151"/>
      <c r="J43" s="151"/>
      <c r="K43" s="151"/>
    </row>
    <row r="44" spans="1:11" s="316" customFormat="1" ht="18.75" customHeight="1">
      <c r="A44" s="327" t="s">
        <v>106</v>
      </c>
      <c r="B44" s="328" t="s">
        <v>107</v>
      </c>
      <c r="C44" s="327" t="s">
        <v>106</v>
      </c>
      <c r="D44" s="328" t="s">
        <v>107</v>
      </c>
      <c r="E44" s="151"/>
      <c r="F44" s="151"/>
      <c r="G44" s="151"/>
      <c r="H44" s="151"/>
      <c r="I44" s="151"/>
      <c r="J44" s="151"/>
      <c r="K44" s="151"/>
    </row>
    <row r="45" spans="1:11" s="316" customFormat="1" ht="15" customHeight="1">
      <c r="A45" s="955" t="s">
        <v>108</v>
      </c>
      <c r="B45" s="956" t="s">
        <v>109</v>
      </c>
      <c r="C45" s="179">
        <v>5</v>
      </c>
      <c r="D45" s="180" t="s">
        <v>110</v>
      </c>
      <c r="E45" s="151"/>
      <c r="F45" s="151"/>
      <c r="G45" s="151"/>
      <c r="H45" s="151"/>
      <c r="I45" s="151"/>
      <c r="J45" s="151"/>
      <c r="K45" s="151"/>
    </row>
    <row r="46" spans="1:11" s="316" customFormat="1" ht="15" customHeight="1">
      <c r="A46" s="955"/>
      <c r="B46" s="956"/>
      <c r="C46" s="179">
        <v>4</v>
      </c>
      <c r="D46" s="180" t="s">
        <v>111</v>
      </c>
      <c r="E46" s="151"/>
      <c r="F46" s="151"/>
      <c r="G46" s="151"/>
      <c r="H46" s="151"/>
      <c r="I46" s="151"/>
      <c r="J46" s="151"/>
      <c r="K46" s="151"/>
    </row>
    <row r="47" spans="1:11" s="316" customFormat="1" ht="15" customHeight="1">
      <c r="A47" s="179" t="s">
        <v>112</v>
      </c>
      <c r="B47" s="180" t="s">
        <v>113</v>
      </c>
      <c r="C47" s="179">
        <v>3</v>
      </c>
      <c r="D47" s="180" t="s">
        <v>114</v>
      </c>
      <c r="E47" s="151"/>
      <c r="F47" s="151"/>
      <c r="G47" s="151"/>
      <c r="H47" s="151"/>
      <c r="I47" s="151"/>
      <c r="J47" s="151"/>
      <c r="K47" s="151"/>
    </row>
    <row r="48" spans="1:11" s="316" customFormat="1" ht="15" customHeight="1">
      <c r="A48" s="955" t="s">
        <v>115</v>
      </c>
      <c r="B48" s="956" t="s">
        <v>116</v>
      </c>
      <c r="C48" s="179">
        <v>2</v>
      </c>
      <c r="D48" s="180" t="s">
        <v>117</v>
      </c>
      <c r="E48" s="151"/>
      <c r="F48" s="151"/>
      <c r="G48" s="151"/>
      <c r="H48" s="151"/>
      <c r="I48" s="151"/>
      <c r="J48" s="151"/>
      <c r="K48" s="151"/>
    </row>
    <row r="49" spans="1:11" s="316" customFormat="1" ht="15" customHeight="1">
      <c r="A49" s="955"/>
      <c r="B49" s="956"/>
      <c r="C49" s="179">
        <v>1</v>
      </c>
      <c r="D49" s="180" t="s">
        <v>118</v>
      </c>
      <c r="E49" s="151"/>
      <c r="F49" s="151"/>
      <c r="G49" s="151"/>
      <c r="H49" s="151"/>
      <c r="I49" s="151"/>
      <c r="J49" s="151"/>
      <c r="K49" s="151"/>
    </row>
    <row r="50" spans="1:11" s="316" customFormat="1" ht="15" customHeight="1" thickBot="1">
      <c r="A50" s="181" t="s">
        <v>119</v>
      </c>
      <c r="B50" s="182" t="s">
        <v>120</v>
      </c>
      <c r="C50" s="181">
        <v>0</v>
      </c>
      <c r="D50" s="182" t="s">
        <v>121</v>
      </c>
      <c r="E50" s="151"/>
      <c r="F50" s="151"/>
      <c r="G50" s="151"/>
      <c r="H50" s="151"/>
      <c r="I50" s="151"/>
      <c r="J50" s="151"/>
      <c r="K50" s="151"/>
    </row>
    <row r="51" spans="1:6" ht="12.75">
      <c r="A51" s="319"/>
      <c r="B51" s="319"/>
      <c r="C51" s="319"/>
      <c r="D51" s="319"/>
      <c r="E51" s="319"/>
      <c r="F51" s="319"/>
    </row>
    <row r="52" spans="1:6" ht="12.75">
      <c r="A52" s="319"/>
      <c r="B52" s="319"/>
      <c r="C52" s="319"/>
      <c r="D52" s="319"/>
      <c r="E52" s="319"/>
      <c r="F52" s="319"/>
    </row>
    <row r="53" spans="1:6" ht="12.75">
      <c r="A53" s="319"/>
      <c r="B53" s="319"/>
      <c r="C53" s="319"/>
      <c r="D53" s="319"/>
      <c r="E53" s="319"/>
      <c r="F53" s="319"/>
    </row>
    <row r="54" spans="1:6" ht="12.75">
      <c r="A54" s="319"/>
      <c r="B54" s="319"/>
      <c r="C54" s="319"/>
      <c r="D54" s="319"/>
      <c r="E54" s="319"/>
      <c r="F54" s="319"/>
    </row>
    <row r="55" spans="1:6" ht="12.75">
      <c r="A55" s="319"/>
      <c r="B55" s="319"/>
      <c r="C55" s="319"/>
      <c r="D55" s="319"/>
      <c r="E55" s="319"/>
      <c r="F55" s="319"/>
    </row>
    <row r="56" spans="1:6" ht="12.75">
      <c r="A56" s="319"/>
      <c r="B56" s="319"/>
      <c r="C56" s="319"/>
      <c r="D56" s="319"/>
      <c r="E56" s="319"/>
      <c r="F56" s="319"/>
    </row>
    <row r="57" spans="1:6" ht="12.75">
      <c r="A57" s="319"/>
      <c r="B57" s="319"/>
      <c r="C57" s="319"/>
      <c r="D57" s="319"/>
      <c r="E57" s="319"/>
      <c r="F57" s="319"/>
    </row>
    <row r="58" spans="1:6" ht="12.75">
      <c r="A58" s="319"/>
      <c r="B58" s="319"/>
      <c r="C58" s="319"/>
      <c r="D58" s="319"/>
      <c r="E58" s="319"/>
      <c r="F58" s="319"/>
    </row>
    <row r="59" spans="1:6" ht="12.75">
      <c r="A59" s="319"/>
      <c r="B59" s="319"/>
      <c r="C59" s="319"/>
      <c r="D59" s="319"/>
      <c r="E59" s="319"/>
      <c r="F59" s="319"/>
    </row>
    <row r="60" spans="1:6" ht="12.75">
      <c r="A60" s="319"/>
      <c r="B60" s="319"/>
      <c r="C60" s="319"/>
      <c r="D60" s="319"/>
      <c r="E60" s="319"/>
      <c r="F60" s="319"/>
    </row>
    <row r="61" spans="1:6" ht="12.75">
      <c r="A61" s="319"/>
      <c r="B61" s="319"/>
      <c r="C61" s="319"/>
      <c r="D61" s="319"/>
      <c r="E61" s="319"/>
      <c r="F61" s="319"/>
    </row>
    <row r="62" spans="1:6" ht="12.75">
      <c r="A62" s="319"/>
      <c r="B62" s="319"/>
      <c r="C62" s="319"/>
      <c r="D62" s="319"/>
      <c r="E62" s="319"/>
      <c r="F62" s="319"/>
    </row>
    <row r="63" spans="1:6" ht="12.75">
      <c r="A63" s="319"/>
      <c r="B63" s="319"/>
      <c r="C63" s="319"/>
      <c r="D63" s="319"/>
      <c r="E63" s="319"/>
      <c r="F63" s="319"/>
    </row>
    <row r="64" spans="1:6" ht="12.75">
      <c r="A64" s="319"/>
      <c r="B64" s="319"/>
      <c r="C64" s="319"/>
      <c r="D64" s="319"/>
      <c r="E64" s="319"/>
      <c r="F64" s="319"/>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row r="77" s="319" customFormat="1" ht="12.75"/>
    <row r="78" s="319" customFormat="1" ht="12.75"/>
    <row r="79" s="319" customFormat="1" ht="12.75"/>
    <row r="80" s="319" customFormat="1" ht="12.75"/>
    <row r="81" s="319" customFormat="1" ht="12.75"/>
    <row r="82" s="319" customFormat="1" ht="12.75"/>
    <row r="83" s="319" customFormat="1" ht="12.75"/>
    <row r="84" s="319" customFormat="1" ht="12.75"/>
    <row r="85" s="319" customFormat="1" ht="12.75"/>
    <row r="86" s="319" customFormat="1" ht="12.75"/>
  </sheetData>
  <sheetProtection password="D318" sheet="1" objects="1" scenarios="1" formatCells="0" formatColumns="0" formatRows="0" selectLockedCells="1"/>
  <mergeCells count="15">
    <mergeCell ref="A1:J1"/>
    <mergeCell ref="A3:B3"/>
    <mergeCell ref="C3:F3"/>
    <mergeCell ref="B45:B46"/>
    <mergeCell ref="A13:K17"/>
    <mergeCell ref="A20:K24"/>
    <mergeCell ref="A27:K31"/>
    <mergeCell ref="A34:K38"/>
    <mergeCell ref="A48:A49"/>
    <mergeCell ref="B48:B49"/>
    <mergeCell ref="C6:F6"/>
    <mergeCell ref="A43:B43"/>
    <mergeCell ref="C43:D43"/>
    <mergeCell ref="A45:A46"/>
    <mergeCell ref="A8:K8"/>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8.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29">
      <selection activeCell="A32" sqref="A32:K36"/>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18.421875" style="305" customWidth="1"/>
    <col min="8" max="8" width="5.57421875" style="315" customWidth="1"/>
    <col min="9" max="9" width="6.57421875" style="305" customWidth="1"/>
    <col min="10" max="10" width="6.8515625" style="305" customWidth="1"/>
    <col min="11" max="11" width="18.140625" style="306" customWidth="1"/>
    <col min="12" max="16384" width="9.140625" style="305" customWidth="1"/>
  </cols>
  <sheetData>
    <row r="1" spans="1:11" s="319" customFormat="1" ht="25.5" customHeight="1">
      <c r="A1" s="824" t="s">
        <v>80</v>
      </c>
      <c r="B1" s="824"/>
      <c r="C1" s="824"/>
      <c r="D1" s="824"/>
      <c r="E1" s="824"/>
      <c r="F1" s="824"/>
      <c r="G1" s="824"/>
      <c r="H1" s="824"/>
      <c r="I1" s="824"/>
      <c r="J1" s="824"/>
      <c r="K1" s="824"/>
    </row>
    <row r="2" spans="1:252" s="297" customFormat="1" ht="27" customHeight="1" thickBot="1">
      <c r="A2" s="292" t="s">
        <v>196</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734" t="s">
        <v>342</v>
      </c>
      <c r="B3" s="968"/>
      <c r="C3" s="787"/>
      <c r="D3" s="969" t="str">
        <f>IF('LFA_Section 1A (1)'!C7="","",'LFA_Section 1A (1)'!C7)</f>
        <v>BTN-607-G03-H</v>
      </c>
      <c r="E3" s="970"/>
      <c r="F3" s="970"/>
      <c r="G3" s="971"/>
      <c r="H3" s="187"/>
      <c r="I3" s="187"/>
      <c r="J3" s="187"/>
      <c r="K3" s="187"/>
      <c r="L3" s="331"/>
      <c r="M3" s="331"/>
      <c r="N3" s="331"/>
      <c r="O3" s="331"/>
      <c r="P3" s="331"/>
      <c r="Q3" s="331"/>
      <c r="R3" s="331"/>
      <c r="S3" s="331"/>
      <c r="T3" s="331"/>
      <c r="U3" s="331"/>
      <c r="V3" s="331"/>
      <c r="W3" s="331"/>
      <c r="X3" s="331"/>
      <c r="Y3" s="331"/>
      <c r="Z3" s="331"/>
      <c r="AA3" s="331"/>
      <c r="AB3" s="331"/>
      <c r="AC3" s="331"/>
      <c r="AD3" s="331"/>
    </row>
    <row r="4" spans="1:30" s="304" customFormat="1" ht="15" customHeight="1">
      <c r="A4" s="112" t="s">
        <v>75</v>
      </c>
      <c r="B4" s="145"/>
      <c r="C4" s="145"/>
      <c r="D4" s="137" t="s">
        <v>76</v>
      </c>
      <c r="E4" s="222" t="str">
        <f>IF('LFA_Section 1A (1)'!D16="Select","",'LFA_Section 1A (1)'!D16)</f>
        <v>Semester</v>
      </c>
      <c r="F4" s="21" t="s">
        <v>77</v>
      </c>
      <c r="G4" s="224">
        <f>IF('LFA_Section 1A (1)'!F16="Select","",'LFA_Section 1A (1)'!F16)</f>
        <v>4</v>
      </c>
      <c r="H4" s="187"/>
      <c r="I4" s="187"/>
      <c r="J4" s="187"/>
      <c r="K4" s="187"/>
      <c r="L4" s="331"/>
      <c r="M4" s="331"/>
      <c r="N4" s="331"/>
      <c r="O4" s="331"/>
      <c r="P4" s="331"/>
      <c r="Q4" s="331"/>
      <c r="R4" s="331"/>
      <c r="S4" s="331"/>
      <c r="T4" s="331"/>
      <c r="U4" s="331"/>
      <c r="V4" s="331"/>
      <c r="W4" s="331"/>
      <c r="X4" s="331"/>
      <c r="Y4" s="331"/>
      <c r="Z4" s="331"/>
      <c r="AA4" s="331"/>
      <c r="AB4" s="331"/>
      <c r="AC4" s="331"/>
      <c r="AD4" s="331"/>
    </row>
    <row r="5" spans="1:30" s="304" customFormat="1" ht="15" customHeight="1">
      <c r="A5" s="138" t="s">
        <v>72</v>
      </c>
      <c r="B5" s="145"/>
      <c r="C5" s="146"/>
      <c r="D5" s="139" t="s">
        <v>345</v>
      </c>
      <c r="E5" s="286">
        <f>IF('LFA_Section 1A (1)'!D17="Select","",'LFA_Section 1A (1)'!D17)</f>
        <v>40483</v>
      </c>
      <c r="F5" s="21" t="s">
        <v>375</v>
      </c>
      <c r="G5" s="257">
        <f>IF('LFA_Section 1A (1)'!F17="Select","",'LFA_Section 1A (1)'!F17)</f>
        <v>40663</v>
      </c>
      <c r="H5" s="187"/>
      <c r="I5" s="187"/>
      <c r="J5" s="187"/>
      <c r="K5" s="187"/>
      <c r="L5" s="331"/>
      <c r="M5" s="331"/>
      <c r="N5" s="331"/>
      <c r="O5" s="331"/>
      <c r="P5" s="331"/>
      <c r="Q5" s="331"/>
      <c r="R5" s="331"/>
      <c r="S5" s="331"/>
      <c r="T5" s="331"/>
      <c r="U5" s="331"/>
      <c r="V5" s="331"/>
      <c r="W5" s="331"/>
      <c r="X5" s="331"/>
      <c r="Y5" s="331"/>
      <c r="Z5" s="331"/>
      <c r="AA5" s="331"/>
      <c r="AB5" s="331"/>
      <c r="AC5" s="331"/>
      <c r="AD5" s="331"/>
    </row>
    <row r="6" spans="1:30" s="304" customFormat="1" ht="15" customHeight="1" thickBot="1">
      <c r="A6" s="140" t="s">
        <v>73</v>
      </c>
      <c r="B6" s="147"/>
      <c r="C6" s="148"/>
      <c r="D6" s="740">
        <f>IF('LFA_Section 1A (1)'!C18="Select","",'LFA_Section 1A (1)'!C18)</f>
        <v>5</v>
      </c>
      <c r="E6" s="979"/>
      <c r="F6" s="979"/>
      <c r="G6" s="980"/>
      <c r="H6" s="187"/>
      <c r="I6" s="187"/>
      <c r="J6" s="187"/>
      <c r="K6" s="187"/>
      <c r="L6" s="331"/>
      <c r="M6" s="331"/>
      <c r="N6" s="331"/>
      <c r="O6" s="331"/>
      <c r="P6" s="331"/>
      <c r="Q6" s="331"/>
      <c r="R6" s="331"/>
      <c r="S6" s="331"/>
      <c r="T6" s="331"/>
      <c r="U6" s="331"/>
      <c r="V6" s="331"/>
      <c r="W6" s="331"/>
      <c r="X6" s="331"/>
      <c r="Y6" s="331"/>
      <c r="Z6" s="331"/>
      <c r="AA6" s="331"/>
      <c r="AB6" s="331"/>
      <c r="AC6" s="331"/>
      <c r="AD6" s="331"/>
    </row>
    <row r="7" spans="1:11" s="319" customFormat="1" ht="21" customHeight="1">
      <c r="A7" s="163"/>
      <c r="B7" s="163"/>
      <c r="C7" s="163"/>
      <c r="D7" s="163"/>
      <c r="E7" s="163"/>
      <c r="F7" s="163"/>
      <c r="G7" s="163"/>
      <c r="H7" s="163"/>
      <c r="I7" s="163"/>
      <c r="J7" s="163"/>
      <c r="K7" s="163"/>
    </row>
    <row r="8" spans="1:11" s="319" customFormat="1" ht="28.5" customHeight="1">
      <c r="A8" s="154" t="s">
        <v>122</v>
      </c>
      <c r="B8" s="183"/>
      <c r="C8" s="161"/>
      <c r="D8" s="161"/>
      <c r="E8" s="161"/>
      <c r="F8" s="161"/>
      <c r="G8" s="162"/>
      <c r="H8" s="161"/>
      <c r="I8" s="160"/>
      <c r="J8" s="160"/>
      <c r="K8" s="160"/>
    </row>
    <row r="9" spans="1:29" s="309" customFormat="1" ht="18">
      <c r="A9" s="738" t="s">
        <v>123</v>
      </c>
      <c r="B9" s="739"/>
      <c r="C9" s="739"/>
      <c r="D9" s="739"/>
      <c r="E9" s="739"/>
      <c r="F9" s="739"/>
      <c r="G9" s="739"/>
      <c r="H9" s="739"/>
      <c r="I9" s="739"/>
      <c r="J9" s="739"/>
      <c r="K9" s="739"/>
      <c r="L9" s="324"/>
      <c r="M9" s="324"/>
      <c r="N9" s="324"/>
      <c r="O9" s="324"/>
      <c r="P9" s="324"/>
      <c r="Q9" s="324"/>
      <c r="R9" s="324"/>
      <c r="S9" s="324"/>
      <c r="T9" s="324"/>
      <c r="U9" s="324"/>
      <c r="V9" s="324"/>
      <c r="W9" s="324"/>
      <c r="X9" s="324"/>
      <c r="Y9" s="324"/>
      <c r="Z9" s="324"/>
      <c r="AA9" s="324"/>
      <c r="AB9" s="324"/>
      <c r="AC9" s="324"/>
    </row>
    <row r="10" spans="1:11" s="324" customFormat="1" ht="18">
      <c r="A10" s="171"/>
      <c r="B10" s="171"/>
      <c r="C10" s="171"/>
      <c r="D10" s="171"/>
      <c r="E10" s="171"/>
      <c r="F10" s="171"/>
      <c r="G10" s="171"/>
      <c r="H10" s="171"/>
      <c r="I10" s="171"/>
      <c r="J10" s="171"/>
      <c r="K10" s="171"/>
    </row>
    <row r="11" spans="1:11" s="325" customFormat="1" ht="15">
      <c r="A11" s="172" t="s">
        <v>213</v>
      </c>
      <c r="B11" s="169"/>
      <c r="C11" s="169"/>
      <c r="D11" s="169"/>
      <c r="E11" s="169"/>
      <c r="F11" s="169"/>
      <c r="G11" s="169"/>
      <c r="H11" s="169"/>
      <c r="I11" s="170"/>
      <c r="J11" s="169"/>
      <c r="K11" s="102" t="s">
        <v>251</v>
      </c>
    </row>
    <row r="12" spans="1:11" s="325" customFormat="1" ht="6" customHeight="1">
      <c r="A12" s="169"/>
      <c r="B12" s="169"/>
      <c r="C12" s="169"/>
      <c r="D12" s="169"/>
      <c r="E12" s="169"/>
      <c r="F12" s="169"/>
      <c r="G12" s="169"/>
      <c r="H12" s="169"/>
      <c r="I12" s="170"/>
      <c r="J12" s="169"/>
      <c r="K12" s="163"/>
    </row>
    <row r="13" spans="1:11" s="329" customFormat="1" ht="17.25" customHeight="1">
      <c r="A13" s="175" t="s">
        <v>124</v>
      </c>
      <c r="B13" s="175"/>
      <c r="C13" s="175"/>
      <c r="D13" s="175"/>
      <c r="E13" s="175"/>
      <c r="F13" s="175"/>
      <c r="G13" s="175"/>
      <c r="H13" s="175"/>
      <c r="I13" s="176"/>
      <c r="J13" s="175"/>
      <c r="K13" s="163"/>
    </row>
    <row r="14" spans="1:11" s="325" customFormat="1" ht="14.25">
      <c r="A14" s="959" t="s">
        <v>536</v>
      </c>
      <c r="B14" s="960"/>
      <c r="C14" s="960"/>
      <c r="D14" s="960"/>
      <c r="E14" s="960"/>
      <c r="F14" s="960"/>
      <c r="G14" s="960"/>
      <c r="H14" s="960"/>
      <c r="I14" s="960"/>
      <c r="J14" s="960"/>
      <c r="K14" s="961"/>
    </row>
    <row r="15" spans="1:11" s="325" customFormat="1" ht="14.25">
      <c r="A15" s="962"/>
      <c r="B15" s="963"/>
      <c r="C15" s="963"/>
      <c r="D15" s="963"/>
      <c r="E15" s="963"/>
      <c r="F15" s="963"/>
      <c r="G15" s="963"/>
      <c r="H15" s="963"/>
      <c r="I15" s="963"/>
      <c r="J15" s="963"/>
      <c r="K15" s="964"/>
    </row>
    <row r="16" spans="1:11" s="325" customFormat="1" ht="14.25">
      <c r="A16" s="962"/>
      <c r="B16" s="963"/>
      <c r="C16" s="963"/>
      <c r="D16" s="963"/>
      <c r="E16" s="963"/>
      <c r="F16" s="963"/>
      <c r="G16" s="963"/>
      <c r="H16" s="963"/>
      <c r="I16" s="963"/>
      <c r="J16" s="963"/>
      <c r="K16" s="964"/>
    </row>
    <row r="17" spans="1:11" s="325" customFormat="1" ht="14.25">
      <c r="A17" s="962"/>
      <c r="B17" s="963"/>
      <c r="C17" s="963"/>
      <c r="D17" s="963"/>
      <c r="E17" s="963"/>
      <c r="F17" s="963"/>
      <c r="G17" s="963"/>
      <c r="H17" s="963"/>
      <c r="I17" s="963"/>
      <c r="J17" s="963"/>
      <c r="K17" s="964"/>
    </row>
    <row r="18" spans="1:11" s="325" customFormat="1" ht="14.25">
      <c r="A18" s="965"/>
      <c r="B18" s="966"/>
      <c r="C18" s="966"/>
      <c r="D18" s="966"/>
      <c r="E18" s="966"/>
      <c r="F18" s="966"/>
      <c r="G18" s="966"/>
      <c r="H18" s="966"/>
      <c r="I18" s="966"/>
      <c r="J18" s="966"/>
      <c r="K18" s="967"/>
    </row>
    <row r="19" spans="1:11" s="325" customFormat="1" ht="14.25">
      <c r="A19" s="169"/>
      <c r="B19" s="169"/>
      <c r="C19" s="169"/>
      <c r="D19" s="169"/>
      <c r="E19" s="169"/>
      <c r="F19" s="169"/>
      <c r="G19" s="169"/>
      <c r="H19" s="169"/>
      <c r="I19" s="170"/>
      <c r="J19" s="169"/>
      <c r="K19" s="169"/>
    </row>
    <row r="20" spans="1:11" s="325" customFormat="1" ht="15">
      <c r="A20" s="172" t="s">
        <v>214</v>
      </c>
      <c r="B20" s="169"/>
      <c r="C20" s="169"/>
      <c r="D20" s="169"/>
      <c r="E20" s="169"/>
      <c r="F20" s="169"/>
      <c r="G20" s="169"/>
      <c r="H20" s="169"/>
      <c r="I20" s="170"/>
      <c r="J20" s="169"/>
      <c r="K20" s="102" t="s">
        <v>252</v>
      </c>
    </row>
    <row r="21" spans="1:11" s="325" customFormat="1" ht="6" customHeight="1">
      <c r="A21" s="169"/>
      <c r="B21" s="169"/>
      <c r="C21" s="169"/>
      <c r="D21" s="169"/>
      <c r="E21" s="169"/>
      <c r="F21" s="169"/>
      <c r="G21" s="169"/>
      <c r="H21" s="169"/>
      <c r="I21" s="170"/>
      <c r="J21" s="169"/>
      <c r="K21" s="163"/>
    </row>
    <row r="22" spans="1:11" s="329" customFormat="1" ht="17.25" customHeight="1">
      <c r="A22" s="175" t="s">
        <v>124</v>
      </c>
      <c r="B22" s="175"/>
      <c r="C22" s="175"/>
      <c r="D22" s="175"/>
      <c r="E22" s="175"/>
      <c r="F22" s="175"/>
      <c r="G22" s="175"/>
      <c r="H22" s="175"/>
      <c r="I22" s="176"/>
      <c r="J22" s="175"/>
      <c r="K22" s="163"/>
    </row>
    <row r="23" spans="1:11" s="325" customFormat="1" ht="14.25">
      <c r="A23" s="959" t="s">
        <v>402</v>
      </c>
      <c r="B23" s="960"/>
      <c r="C23" s="960"/>
      <c r="D23" s="960"/>
      <c r="E23" s="960"/>
      <c r="F23" s="960"/>
      <c r="G23" s="960"/>
      <c r="H23" s="960"/>
      <c r="I23" s="960"/>
      <c r="J23" s="960"/>
      <c r="K23" s="961"/>
    </row>
    <row r="24" spans="1:11" s="325" customFormat="1" ht="14.25">
      <c r="A24" s="962"/>
      <c r="B24" s="963"/>
      <c r="C24" s="963"/>
      <c r="D24" s="963"/>
      <c r="E24" s="963"/>
      <c r="F24" s="963"/>
      <c r="G24" s="963"/>
      <c r="H24" s="963"/>
      <c r="I24" s="963"/>
      <c r="J24" s="963"/>
      <c r="K24" s="964"/>
    </row>
    <row r="25" spans="1:11" s="325" customFormat="1" ht="14.25">
      <c r="A25" s="962"/>
      <c r="B25" s="963"/>
      <c r="C25" s="963"/>
      <c r="D25" s="963"/>
      <c r="E25" s="963"/>
      <c r="F25" s="963"/>
      <c r="G25" s="963"/>
      <c r="H25" s="963"/>
      <c r="I25" s="963"/>
      <c r="J25" s="963"/>
      <c r="K25" s="964"/>
    </row>
    <row r="26" spans="1:11" s="325" customFormat="1" ht="14.25">
      <c r="A26" s="962"/>
      <c r="B26" s="963"/>
      <c r="C26" s="963"/>
      <c r="D26" s="963"/>
      <c r="E26" s="963"/>
      <c r="F26" s="963"/>
      <c r="G26" s="963"/>
      <c r="H26" s="963"/>
      <c r="I26" s="963"/>
      <c r="J26" s="963"/>
      <c r="K26" s="964"/>
    </row>
    <row r="27" spans="1:11" s="325" customFormat="1" ht="14.25">
      <c r="A27" s="965"/>
      <c r="B27" s="966"/>
      <c r="C27" s="966"/>
      <c r="D27" s="966"/>
      <c r="E27" s="966"/>
      <c r="F27" s="966"/>
      <c r="G27" s="966"/>
      <c r="H27" s="966"/>
      <c r="I27" s="966"/>
      <c r="J27" s="966"/>
      <c r="K27" s="967"/>
    </row>
    <row r="28" spans="1:11" s="325" customFormat="1" ht="14.25">
      <c r="A28" s="169"/>
      <c r="B28" s="169"/>
      <c r="C28" s="169"/>
      <c r="D28" s="169"/>
      <c r="E28" s="169"/>
      <c r="F28" s="169"/>
      <c r="G28" s="169"/>
      <c r="H28" s="169"/>
      <c r="I28" s="170"/>
      <c r="J28" s="169"/>
      <c r="K28" s="169"/>
    </row>
    <row r="29" spans="1:11" s="325" customFormat="1" ht="15">
      <c r="A29" s="172" t="s">
        <v>162</v>
      </c>
      <c r="B29" s="169"/>
      <c r="C29" s="169"/>
      <c r="D29" s="169"/>
      <c r="E29" s="169"/>
      <c r="F29" s="169"/>
      <c r="G29" s="169"/>
      <c r="H29" s="169"/>
      <c r="I29" s="170"/>
      <c r="J29" s="169"/>
      <c r="K29" s="102" t="s">
        <v>252</v>
      </c>
    </row>
    <row r="30" spans="1:11" s="325" customFormat="1" ht="6" customHeight="1">
      <c r="A30" s="172"/>
      <c r="B30" s="169"/>
      <c r="C30" s="169"/>
      <c r="D30" s="169"/>
      <c r="E30" s="169"/>
      <c r="F30" s="169"/>
      <c r="G30" s="169"/>
      <c r="H30" s="169"/>
      <c r="I30" s="170"/>
      <c r="J30" s="169"/>
      <c r="K30" s="163"/>
    </row>
    <row r="31" spans="1:11" s="329" customFormat="1" ht="17.25" customHeight="1">
      <c r="A31" s="175" t="s">
        <v>124</v>
      </c>
      <c r="B31" s="175"/>
      <c r="C31" s="175"/>
      <c r="D31" s="175"/>
      <c r="E31" s="175"/>
      <c r="F31" s="175"/>
      <c r="G31" s="175"/>
      <c r="H31" s="175"/>
      <c r="I31" s="176"/>
      <c r="J31" s="175"/>
      <c r="K31" s="163"/>
    </row>
    <row r="32" spans="1:11" s="325" customFormat="1" ht="14.25">
      <c r="A32" s="959" t="s">
        <v>408</v>
      </c>
      <c r="B32" s="960"/>
      <c r="C32" s="960"/>
      <c r="D32" s="960"/>
      <c r="E32" s="960"/>
      <c r="F32" s="960"/>
      <c r="G32" s="960"/>
      <c r="H32" s="960"/>
      <c r="I32" s="960"/>
      <c r="J32" s="960"/>
      <c r="K32" s="961"/>
    </row>
    <row r="33" spans="1:11" s="325" customFormat="1" ht="14.25">
      <c r="A33" s="962"/>
      <c r="B33" s="963"/>
      <c r="C33" s="963"/>
      <c r="D33" s="963"/>
      <c r="E33" s="963"/>
      <c r="F33" s="963"/>
      <c r="G33" s="963"/>
      <c r="H33" s="963"/>
      <c r="I33" s="963"/>
      <c r="J33" s="963"/>
      <c r="K33" s="964"/>
    </row>
    <row r="34" spans="1:11" s="325" customFormat="1" ht="14.25">
      <c r="A34" s="962"/>
      <c r="B34" s="963"/>
      <c r="C34" s="963"/>
      <c r="D34" s="963"/>
      <c r="E34" s="963"/>
      <c r="F34" s="963"/>
      <c r="G34" s="963"/>
      <c r="H34" s="963"/>
      <c r="I34" s="963"/>
      <c r="J34" s="963"/>
      <c r="K34" s="964"/>
    </row>
    <row r="35" spans="1:11" s="325" customFormat="1" ht="14.25">
      <c r="A35" s="962"/>
      <c r="B35" s="963"/>
      <c r="C35" s="963"/>
      <c r="D35" s="963"/>
      <c r="E35" s="963"/>
      <c r="F35" s="963"/>
      <c r="G35" s="963"/>
      <c r="H35" s="963"/>
      <c r="I35" s="963"/>
      <c r="J35" s="963"/>
      <c r="K35" s="964"/>
    </row>
    <row r="36" spans="1:11" s="325" customFormat="1" ht="14.25">
      <c r="A36" s="965"/>
      <c r="B36" s="966"/>
      <c r="C36" s="966"/>
      <c r="D36" s="966"/>
      <c r="E36" s="966"/>
      <c r="F36" s="966"/>
      <c r="G36" s="966"/>
      <c r="H36" s="966"/>
      <c r="I36" s="966"/>
      <c r="J36" s="966"/>
      <c r="K36" s="967"/>
    </row>
    <row r="37" spans="1:11" s="325" customFormat="1" ht="14.25">
      <c r="A37" s="169"/>
      <c r="B37" s="169"/>
      <c r="C37" s="169"/>
      <c r="D37" s="169"/>
      <c r="E37" s="169"/>
      <c r="F37" s="169"/>
      <c r="G37" s="169"/>
      <c r="H37" s="169"/>
      <c r="I37" s="170"/>
      <c r="J37" s="169"/>
      <c r="K37" s="169"/>
    </row>
    <row r="38" spans="1:11" s="325" customFormat="1" ht="15">
      <c r="A38" s="172" t="s">
        <v>163</v>
      </c>
      <c r="B38" s="169"/>
      <c r="C38" s="169"/>
      <c r="D38" s="169"/>
      <c r="E38" s="169"/>
      <c r="F38" s="169"/>
      <c r="G38" s="169"/>
      <c r="H38" s="169"/>
      <c r="I38" s="170"/>
      <c r="J38" s="169"/>
      <c r="K38" s="102" t="s">
        <v>251</v>
      </c>
    </row>
    <row r="39" spans="1:11" s="325" customFormat="1" ht="6" customHeight="1">
      <c r="A39" s="172"/>
      <c r="B39" s="169"/>
      <c r="C39" s="169"/>
      <c r="D39" s="169"/>
      <c r="E39" s="169"/>
      <c r="F39" s="169"/>
      <c r="G39" s="169"/>
      <c r="H39" s="169"/>
      <c r="I39" s="170"/>
      <c r="J39" s="169"/>
      <c r="K39" s="163"/>
    </row>
    <row r="40" spans="1:11" s="329" customFormat="1" ht="17.25" customHeight="1">
      <c r="A40" s="175" t="s">
        <v>124</v>
      </c>
      <c r="B40" s="175"/>
      <c r="C40" s="175"/>
      <c r="D40" s="175"/>
      <c r="E40" s="175"/>
      <c r="F40" s="175"/>
      <c r="G40" s="175"/>
      <c r="H40" s="175"/>
      <c r="I40" s="176"/>
      <c r="J40" s="175"/>
      <c r="K40" s="163"/>
    </row>
    <row r="41" spans="1:11" s="319" customFormat="1" ht="12.75" customHeight="1">
      <c r="A41" s="959" t="s">
        <v>403</v>
      </c>
      <c r="B41" s="972"/>
      <c r="C41" s="972"/>
      <c r="D41" s="972"/>
      <c r="E41" s="972"/>
      <c r="F41" s="972"/>
      <c r="G41" s="972"/>
      <c r="H41" s="972"/>
      <c r="I41" s="972"/>
      <c r="J41" s="972"/>
      <c r="K41" s="973"/>
    </row>
    <row r="42" spans="1:11" s="319" customFormat="1" ht="12.75" customHeight="1">
      <c r="A42" s="974"/>
      <c r="B42" s="896"/>
      <c r="C42" s="896"/>
      <c r="D42" s="896"/>
      <c r="E42" s="896"/>
      <c r="F42" s="896"/>
      <c r="G42" s="896"/>
      <c r="H42" s="896"/>
      <c r="I42" s="896"/>
      <c r="J42" s="896"/>
      <c r="K42" s="975"/>
    </row>
    <row r="43" spans="1:11" s="319" customFormat="1" ht="12.75" customHeight="1">
      <c r="A43" s="974"/>
      <c r="B43" s="896"/>
      <c r="C43" s="896"/>
      <c r="D43" s="896"/>
      <c r="E43" s="896"/>
      <c r="F43" s="896"/>
      <c r="G43" s="896"/>
      <c r="H43" s="896"/>
      <c r="I43" s="896"/>
      <c r="J43" s="896"/>
      <c r="K43" s="975"/>
    </row>
    <row r="44" spans="1:11" s="319" customFormat="1" ht="12.75" customHeight="1">
      <c r="A44" s="974"/>
      <c r="B44" s="896"/>
      <c r="C44" s="896"/>
      <c r="D44" s="896"/>
      <c r="E44" s="896"/>
      <c r="F44" s="896"/>
      <c r="G44" s="896"/>
      <c r="H44" s="896"/>
      <c r="I44" s="896"/>
      <c r="J44" s="896"/>
      <c r="K44" s="975"/>
    </row>
    <row r="45" spans="1:11" s="319" customFormat="1" ht="13.5" customHeight="1">
      <c r="A45" s="976"/>
      <c r="B45" s="977"/>
      <c r="C45" s="977"/>
      <c r="D45" s="977"/>
      <c r="E45" s="977"/>
      <c r="F45" s="977"/>
      <c r="G45" s="977"/>
      <c r="H45" s="977"/>
      <c r="I45" s="977"/>
      <c r="J45" s="977"/>
      <c r="K45" s="978"/>
    </row>
    <row r="46" s="319" customFormat="1" ht="12.75">
      <c r="K46" s="323"/>
    </row>
    <row r="47" s="319" customFormat="1" ht="12.75">
      <c r="K47" s="323"/>
    </row>
    <row r="48" s="319" customFormat="1" ht="12.75">
      <c r="K48" s="323"/>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row r="82" s="319" customFormat="1" ht="12.75">
      <c r="K82" s="323"/>
    </row>
    <row r="83" s="319" customFormat="1" ht="12.75">
      <c r="K83" s="323"/>
    </row>
    <row r="84" s="319" customFormat="1" ht="12.75">
      <c r="K84" s="323"/>
    </row>
    <row r="85" s="319" customFormat="1" ht="12.75">
      <c r="K85" s="323"/>
    </row>
    <row r="86" s="319" customFormat="1" ht="12.75">
      <c r="K86" s="323"/>
    </row>
    <row r="87" s="319" customFormat="1" ht="12.75">
      <c r="K87" s="323"/>
    </row>
    <row r="88" s="319" customFormat="1" ht="12.75">
      <c r="K88" s="323"/>
    </row>
    <row r="89" s="319" customFormat="1" ht="12.75">
      <c r="K89" s="323"/>
    </row>
    <row r="90" s="319" customFormat="1" ht="12.75">
      <c r="K90" s="323"/>
    </row>
    <row r="91" s="319" customFormat="1" ht="12.75">
      <c r="K91" s="323"/>
    </row>
    <row r="92" s="319" customFormat="1" ht="12.75">
      <c r="K92" s="323"/>
    </row>
    <row r="93" s="319" customFormat="1" ht="12.75">
      <c r="K93" s="323"/>
    </row>
    <row r="94" s="319" customFormat="1" ht="12.75">
      <c r="K94" s="323"/>
    </row>
    <row r="95" s="319" customFormat="1" ht="12.75">
      <c r="K95" s="323"/>
    </row>
    <row r="96" s="319" customFormat="1" ht="12.75">
      <c r="K96" s="323"/>
    </row>
    <row r="97" s="319" customFormat="1" ht="12.75">
      <c r="K97" s="323"/>
    </row>
    <row r="98" s="319" customFormat="1" ht="12.75">
      <c r="K98" s="323"/>
    </row>
    <row r="99" s="319" customFormat="1" ht="12.75">
      <c r="K99" s="323"/>
    </row>
    <row r="100" s="319" customFormat="1" ht="12.75">
      <c r="K100" s="323"/>
    </row>
    <row r="101" s="319" customFormat="1" ht="12.75">
      <c r="K101" s="323"/>
    </row>
  </sheetData>
  <sheetProtection password="D318" sheet="1" objects="1" scenarios="1" formatCells="0" formatColumns="0" formatRows="0" selectLockedCells="1"/>
  <mergeCells count="9">
    <mergeCell ref="A1:K1"/>
    <mergeCell ref="A3:C3"/>
    <mergeCell ref="D3:G3"/>
    <mergeCell ref="A23:K27"/>
    <mergeCell ref="A41:K45"/>
    <mergeCell ref="A9:K9"/>
    <mergeCell ref="A14:K18"/>
    <mergeCell ref="D6:G6"/>
    <mergeCell ref="A32:K36"/>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35">
      <selection activeCell="H31" sqref="H31:M31"/>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6.8515625" style="305" customWidth="1"/>
    <col min="6" max="6" width="20.8515625" style="305" customWidth="1"/>
    <col min="7" max="7" width="17.421875" style="315" customWidth="1"/>
    <col min="8" max="8" width="7.8515625" style="315" customWidth="1"/>
    <col min="9" max="9" width="6.57421875" style="305" customWidth="1"/>
    <col min="10" max="10" width="16.421875" style="305" customWidth="1"/>
    <col min="11" max="11" width="16.421875" style="306" customWidth="1"/>
    <col min="12" max="12" width="21.7109375" style="305" customWidth="1"/>
    <col min="13" max="13" width="65.7109375" style="305" customWidth="1"/>
    <col min="14" max="28" width="9.140625" style="319" customWidth="1"/>
    <col min="29" max="16384" width="9.140625" style="305" customWidth="1"/>
  </cols>
  <sheetData>
    <row r="1" spans="1:13" s="319" customFormat="1" ht="25.5" customHeight="1">
      <c r="A1" s="824" t="s">
        <v>80</v>
      </c>
      <c r="B1" s="824"/>
      <c r="C1" s="824"/>
      <c r="D1" s="824"/>
      <c r="E1" s="824"/>
      <c r="F1" s="824"/>
      <c r="G1" s="824"/>
      <c r="H1" s="824"/>
      <c r="I1" s="824"/>
      <c r="J1" s="824"/>
      <c r="K1" s="824"/>
      <c r="L1" s="160"/>
      <c r="M1" s="160"/>
    </row>
    <row r="2" spans="1:252" s="297" customFormat="1" ht="27" customHeight="1" thickBot="1">
      <c r="A2" s="292" t="s">
        <v>196</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734" t="s">
        <v>342</v>
      </c>
      <c r="B3" s="968"/>
      <c r="C3" s="787"/>
      <c r="D3" s="969" t="str">
        <f>IF('LFA_Section 1A (1)'!C7="","",'LFA_Section 1A (1)'!C7)</f>
        <v>BTN-607-G03-H</v>
      </c>
      <c r="E3" s="970"/>
      <c r="F3" s="970"/>
      <c r="G3" s="971"/>
      <c r="H3" s="187"/>
      <c r="I3" s="187"/>
      <c r="J3" s="187"/>
      <c r="K3" s="187"/>
      <c r="L3" s="187"/>
      <c r="M3" s="187"/>
      <c r="N3" s="331"/>
      <c r="O3" s="331"/>
      <c r="P3" s="331"/>
      <c r="Q3" s="331"/>
      <c r="R3" s="331"/>
      <c r="S3" s="331"/>
      <c r="T3" s="331"/>
      <c r="U3" s="331"/>
      <c r="V3" s="331"/>
      <c r="W3" s="331"/>
      <c r="X3" s="331"/>
      <c r="Y3" s="331"/>
      <c r="Z3" s="331"/>
      <c r="AA3" s="331"/>
      <c r="AB3" s="331"/>
      <c r="AC3" s="331"/>
      <c r="AD3" s="331"/>
    </row>
    <row r="4" spans="1:30" s="304" customFormat="1" ht="15" customHeight="1">
      <c r="A4" s="112" t="s">
        <v>75</v>
      </c>
      <c r="B4" s="145"/>
      <c r="C4" s="145"/>
      <c r="D4" s="137" t="s">
        <v>76</v>
      </c>
      <c r="E4" s="222" t="str">
        <f>IF('LFA_Section 1A (1)'!D16="Select","",'LFA_Section 1A (1)'!D16)</f>
        <v>Semester</v>
      </c>
      <c r="F4" s="21" t="s">
        <v>77</v>
      </c>
      <c r="G4" s="224">
        <f>IF('LFA_Section 1A (1)'!F16="Select","",'LFA_Section 1A (1)'!F16)</f>
        <v>4</v>
      </c>
      <c r="H4" s="187"/>
      <c r="I4" s="187"/>
      <c r="J4" s="187"/>
      <c r="K4" s="187"/>
      <c r="L4" s="187"/>
      <c r="M4" s="187"/>
      <c r="N4" s="331"/>
      <c r="O4" s="331"/>
      <c r="P4" s="331"/>
      <c r="Q4" s="331"/>
      <c r="R4" s="331"/>
      <c r="S4" s="331"/>
      <c r="T4" s="331"/>
      <c r="U4" s="331"/>
      <c r="V4" s="331"/>
      <c r="W4" s="331"/>
      <c r="X4" s="331"/>
      <c r="Y4" s="331"/>
      <c r="Z4" s="331"/>
      <c r="AA4" s="331"/>
      <c r="AB4" s="331"/>
      <c r="AC4" s="331"/>
      <c r="AD4" s="331"/>
    </row>
    <row r="5" spans="1:30" s="304" customFormat="1" ht="15" customHeight="1">
      <c r="A5" s="138" t="s">
        <v>72</v>
      </c>
      <c r="B5" s="145"/>
      <c r="C5" s="146"/>
      <c r="D5" s="139" t="s">
        <v>345</v>
      </c>
      <c r="E5" s="286">
        <f>IF('LFA_Section 1A (1)'!D17="Select","",'LFA_Section 1A (1)'!D17)</f>
        <v>40483</v>
      </c>
      <c r="F5" s="21" t="s">
        <v>375</v>
      </c>
      <c r="G5" s="257">
        <f>IF('LFA_Section 1A (1)'!F17="Select","",'LFA_Section 1A (1)'!F17)</f>
        <v>40663</v>
      </c>
      <c r="H5" s="187"/>
      <c r="I5" s="187"/>
      <c r="J5" s="187"/>
      <c r="K5" s="187"/>
      <c r="L5" s="187"/>
      <c r="M5" s="187"/>
      <c r="N5" s="331"/>
      <c r="O5" s="331"/>
      <c r="P5" s="331"/>
      <c r="Q5" s="331"/>
      <c r="R5" s="331"/>
      <c r="S5" s="331"/>
      <c r="T5" s="331"/>
      <c r="U5" s="331"/>
      <c r="V5" s="331"/>
      <c r="W5" s="331"/>
      <c r="X5" s="331"/>
      <c r="Y5" s="331"/>
      <c r="Z5" s="331"/>
      <c r="AA5" s="331"/>
      <c r="AB5" s="331"/>
      <c r="AC5" s="331"/>
      <c r="AD5" s="331"/>
    </row>
    <row r="6" spans="1:30" s="304" customFormat="1" ht="15" customHeight="1" thickBot="1">
      <c r="A6" s="140" t="s">
        <v>73</v>
      </c>
      <c r="B6" s="147"/>
      <c r="C6" s="148"/>
      <c r="D6" s="740">
        <f>IF('LFA_Section 1A (1)'!C18="Select","",'LFA_Section 1A (1)'!C18)</f>
        <v>5</v>
      </c>
      <c r="E6" s="979"/>
      <c r="F6" s="979"/>
      <c r="G6" s="980"/>
      <c r="H6" s="187"/>
      <c r="I6" s="187"/>
      <c r="J6" s="187"/>
      <c r="K6" s="187"/>
      <c r="L6" s="187"/>
      <c r="M6" s="187"/>
      <c r="N6" s="331"/>
      <c r="O6" s="331"/>
      <c r="P6" s="331"/>
      <c r="Q6" s="331"/>
      <c r="R6" s="331"/>
      <c r="S6" s="331"/>
      <c r="T6" s="331"/>
      <c r="U6" s="331"/>
      <c r="V6" s="331"/>
      <c r="W6" s="331"/>
      <c r="X6" s="331"/>
      <c r="Y6" s="331"/>
      <c r="Z6" s="331"/>
      <c r="AA6" s="331"/>
      <c r="AB6" s="331"/>
      <c r="AC6" s="331"/>
      <c r="AD6" s="331"/>
    </row>
    <row r="7" spans="1:13" s="319" customFormat="1" ht="15" customHeight="1">
      <c r="A7" s="163"/>
      <c r="B7" s="163"/>
      <c r="C7" s="163"/>
      <c r="D7" s="163"/>
      <c r="E7" s="163"/>
      <c r="F7" s="163"/>
      <c r="G7" s="163"/>
      <c r="H7" s="163"/>
      <c r="I7" s="163"/>
      <c r="J7" s="163"/>
      <c r="K7" s="163"/>
      <c r="L7" s="163"/>
      <c r="M7" s="163"/>
    </row>
    <row r="8" spans="1:13" s="319" customFormat="1" ht="14.25" customHeight="1">
      <c r="A8" s="161"/>
      <c r="B8" s="161"/>
      <c r="C8" s="161"/>
      <c r="D8" s="161"/>
      <c r="E8" s="161"/>
      <c r="F8" s="161"/>
      <c r="G8" s="162"/>
      <c r="H8" s="162"/>
      <c r="I8" s="161"/>
      <c r="J8" s="160"/>
      <c r="K8" s="160"/>
      <c r="L8" s="160"/>
      <c r="M8" s="163"/>
    </row>
    <row r="9" spans="1:13" s="319" customFormat="1" ht="28.5" customHeight="1">
      <c r="A9" s="154" t="s">
        <v>126</v>
      </c>
      <c r="B9" s="183"/>
      <c r="C9" s="161"/>
      <c r="D9" s="161"/>
      <c r="E9" s="161"/>
      <c r="F9" s="162"/>
      <c r="G9" s="161"/>
      <c r="H9" s="161"/>
      <c r="I9" s="160"/>
      <c r="J9" s="160"/>
      <c r="K9" s="160"/>
      <c r="L9" s="163"/>
      <c r="M9" s="163"/>
    </row>
    <row r="10" spans="1:28" s="309" customFormat="1" ht="18">
      <c r="A10" s="738" t="s">
        <v>127</v>
      </c>
      <c r="B10" s="739"/>
      <c r="C10" s="739"/>
      <c r="D10" s="739"/>
      <c r="E10" s="739"/>
      <c r="F10" s="739"/>
      <c r="G10" s="739"/>
      <c r="H10" s="739"/>
      <c r="I10" s="739"/>
      <c r="J10" s="739"/>
      <c r="K10" s="739"/>
      <c r="L10" s="739"/>
      <c r="M10" s="739"/>
      <c r="N10" s="324"/>
      <c r="O10" s="324"/>
      <c r="P10" s="324"/>
      <c r="Q10" s="324"/>
      <c r="R10" s="324"/>
      <c r="S10" s="324"/>
      <c r="T10" s="324"/>
      <c r="U10" s="324"/>
      <c r="V10" s="324"/>
      <c r="W10" s="324"/>
      <c r="X10" s="324"/>
      <c r="Y10" s="324"/>
      <c r="Z10" s="324"/>
      <c r="AA10" s="324"/>
      <c r="AB10" s="324"/>
    </row>
    <row r="11" spans="1:13" s="324" customFormat="1" ht="9.75" customHeight="1" thickBot="1">
      <c r="A11" s="186"/>
      <c r="B11" s="171"/>
      <c r="C11" s="171"/>
      <c r="D11" s="171"/>
      <c r="E11" s="171"/>
      <c r="F11" s="171"/>
      <c r="G11" s="171"/>
      <c r="H11" s="171"/>
      <c r="I11" s="171"/>
      <c r="J11" s="171"/>
      <c r="K11" s="171"/>
      <c r="L11" s="171"/>
      <c r="M11" s="171"/>
    </row>
    <row r="12" spans="1:28" s="297" customFormat="1" ht="20.25" customHeight="1">
      <c r="A12" s="939" t="s">
        <v>128</v>
      </c>
      <c r="B12" s="940"/>
      <c r="C12" s="940"/>
      <c r="D12" s="940"/>
      <c r="E12" s="940"/>
      <c r="F12" s="940"/>
      <c r="G12" s="940"/>
      <c r="H12" s="940" t="s">
        <v>129</v>
      </c>
      <c r="I12" s="940"/>
      <c r="J12" s="940"/>
      <c r="K12" s="940"/>
      <c r="L12" s="940"/>
      <c r="M12" s="984"/>
      <c r="N12" s="316"/>
      <c r="O12" s="316"/>
      <c r="P12" s="316"/>
      <c r="Q12" s="316"/>
      <c r="R12" s="316"/>
      <c r="S12" s="316"/>
      <c r="T12" s="316"/>
      <c r="U12" s="316"/>
      <c r="V12" s="316"/>
      <c r="W12" s="316"/>
      <c r="X12" s="316"/>
      <c r="Y12" s="316"/>
      <c r="Z12" s="316"/>
      <c r="AA12" s="316"/>
      <c r="AB12" s="316"/>
    </row>
    <row r="13" spans="1:13" ht="46.5" customHeight="1">
      <c r="A13" s="981" t="s">
        <v>566</v>
      </c>
      <c r="B13" s="930"/>
      <c r="C13" s="930"/>
      <c r="D13" s="930"/>
      <c r="E13" s="930"/>
      <c r="F13" s="930"/>
      <c r="G13" s="930"/>
      <c r="H13" s="921" t="s">
        <v>411</v>
      </c>
      <c r="I13" s="930"/>
      <c r="J13" s="930"/>
      <c r="K13" s="930"/>
      <c r="L13" s="930"/>
      <c r="M13" s="934"/>
    </row>
    <row r="14" spans="1:13" ht="42" customHeight="1">
      <c r="A14" s="981" t="s">
        <v>565</v>
      </c>
      <c r="B14" s="930"/>
      <c r="C14" s="930"/>
      <c r="D14" s="930"/>
      <c r="E14" s="930"/>
      <c r="F14" s="930"/>
      <c r="G14" s="930"/>
      <c r="H14" s="921" t="s">
        <v>409</v>
      </c>
      <c r="I14" s="930"/>
      <c r="J14" s="930"/>
      <c r="K14" s="930"/>
      <c r="L14" s="930"/>
      <c r="M14" s="934"/>
    </row>
    <row r="15" spans="1:13" ht="42" customHeight="1">
      <c r="A15" s="981" t="s">
        <v>567</v>
      </c>
      <c r="B15" s="930"/>
      <c r="C15" s="930"/>
      <c r="D15" s="930"/>
      <c r="E15" s="930"/>
      <c r="F15" s="930"/>
      <c r="G15" s="930"/>
      <c r="H15" s="921" t="s">
        <v>409</v>
      </c>
      <c r="I15" s="930"/>
      <c r="J15" s="930"/>
      <c r="K15" s="930"/>
      <c r="L15" s="930"/>
      <c r="M15" s="934"/>
    </row>
    <row r="16" spans="1:13" ht="45.75" customHeight="1">
      <c r="A16" s="981" t="s">
        <v>568</v>
      </c>
      <c r="B16" s="930"/>
      <c r="C16" s="930"/>
      <c r="D16" s="930"/>
      <c r="E16" s="930"/>
      <c r="F16" s="930"/>
      <c r="G16" s="930"/>
      <c r="H16" s="921" t="s">
        <v>410</v>
      </c>
      <c r="I16" s="930"/>
      <c r="J16" s="930"/>
      <c r="K16" s="930"/>
      <c r="L16" s="930"/>
      <c r="M16" s="934"/>
    </row>
    <row r="17" spans="1:13" ht="43.5" customHeight="1">
      <c r="A17" s="981" t="s">
        <v>576</v>
      </c>
      <c r="B17" s="930"/>
      <c r="C17" s="930"/>
      <c r="D17" s="930"/>
      <c r="E17" s="930"/>
      <c r="F17" s="930"/>
      <c r="G17" s="930"/>
      <c r="H17" s="921" t="s">
        <v>577</v>
      </c>
      <c r="I17" s="930"/>
      <c r="J17" s="930"/>
      <c r="K17" s="930"/>
      <c r="L17" s="930"/>
      <c r="M17" s="934"/>
    </row>
    <row r="18" spans="1:13" ht="25.5" customHeight="1">
      <c r="A18" s="985"/>
      <c r="B18" s="930"/>
      <c r="C18" s="930"/>
      <c r="D18" s="930"/>
      <c r="E18" s="930"/>
      <c r="F18" s="930"/>
      <c r="G18" s="930"/>
      <c r="H18" s="930"/>
      <c r="I18" s="930"/>
      <c r="J18" s="930"/>
      <c r="K18" s="930"/>
      <c r="L18" s="930"/>
      <c r="M18" s="934"/>
    </row>
    <row r="19" spans="1:13" ht="25.5" customHeight="1">
      <c r="A19" s="985"/>
      <c r="B19" s="930"/>
      <c r="C19" s="930"/>
      <c r="D19" s="930"/>
      <c r="E19" s="930"/>
      <c r="F19" s="930"/>
      <c r="G19" s="930"/>
      <c r="H19" s="930"/>
      <c r="I19" s="930"/>
      <c r="J19" s="930"/>
      <c r="K19" s="930"/>
      <c r="L19" s="930"/>
      <c r="M19" s="934"/>
    </row>
    <row r="20" spans="1:13" ht="25.5" customHeight="1">
      <c r="A20" s="985"/>
      <c r="B20" s="930"/>
      <c r="C20" s="930"/>
      <c r="D20" s="930"/>
      <c r="E20" s="930"/>
      <c r="F20" s="930"/>
      <c r="G20" s="930"/>
      <c r="H20" s="930"/>
      <c r="I20" s="930"/>
      <c r="J20" s="930"/>
      <c r="K20" s="930"/>
      <c r="L20" s="930"/>
      <c r="M20" s="934"/>
    </row>
    <row r="21" spans="1:13" ht="25.5" customHeight="1">
      <c r="A21" s="985"/>
      <c r="B21" s="930"/>
      <c r="C21" s="930"/>
      <c r="D21" s="930"/>
      <c r="E21" s="930"/>
      <c r="F21" s="930"/>
      <c r="G21" s="930"/>
      <c r="H21" s="930"/>
      <c r="I21" s="930"/>
      <c r="J21" s="930"/>
      <c r="K21" s="930"/>
      <c r="L21" s="930"/>
      <c r="M21" s="934"/>
    </row>
    <row r="22" spans="1:13" ht="25.5" customHeight="1" thickBot="1">
      <c r="A22" s="983"/>
      <c r="B22" s="920"/>
      <c r="C22" s="920"/>
      <c r="D22" s="920"/>
      <c r="E22" s="920"/>
      <c r="F22" s="920"/>
      <c r="G22" s="920"/>
      <c r="H22" s="920"/>
      <c r="I22" s="920"/>
      <c r="J22" s="920"/>
      <c r="K22" s="920"/>
      <c r="L22" s="920"/>
      <c r="M22" s="931"/>
    </row>
    <row r="23" spans="1:13" s="319" customFormat="1" ht="25.5" customHeight="1">
      <c r="A23" s="184"/>
      <c r="B23" s="184"/>
      <c r="C23" s="161"/>
      <c r="D23" s="161"/>
      <c r="E23" s="161"/>
      <c r="F23" s="161"/>
      <c r="G23" s="161"/>
      <c r="H23" s="161"/>
      <c r="I23" s="161"/>
      <c r="J23" s="185"/>
      <c r="K23" s="162"/>
      <c r="L23" s="161"/>
      <c r="M23" s="160"/>
    </row>
    <row r="24" spans="1:28" s="309" customFormat="1" ht="18">
      <c r="A24" s="738" t="s">
        <v>130</v>
      </c>
      <c r="B24" s="739"/>
      <c r="C24" s="739"/>
      <c r="D24" s="739"/>
      <c r="E24" s="739"/>
      <c r="F24" s="739"/>
      <c r="G24" s="739"/>
      <c r="H24" s="739"/>
      <c r="I24" s="739"/>
      <c r="J24" s="739"/>
      <c r="K24" s="739"/>
      <c r="L24" s="739"/>
      <c r="M24" s="739"/>
      <c r="N24" s="324"/>
      <c r="O24" s="324"/>
      <c r="P24" s="324"/>
      <c r="Q24" s="324"/>
      <c r="R24" s="324"/>
      <c r="S24" s="324"/>
      <c r="T24" s="324"/>
      <c r="U24" s="324"/>
      <c r="V24" s="324"/>
      <c r="W24" s="324"/>
      <c r="X24" s="324"/>
      <c r="Y24" s="324"/>
      <c r="Z24" s="324"/>
      <c r="AA24" s="324"/>
      <c r="AB24" s="324"/>
    </row>
    <row r="25" spans="1:13" s="324" customFormat="1" ht="9.75" customHeight="1" thickBot="1">
      <c r="A25" s="186"/>
      <c r="B25" s="171"/>
      <c r="C25" s="171"/>
      <c r="D25" s="171"/>
      <c r="E25" s="171"/>
      <c r="F25" s="171"/>
      <c r="G25" s="171"/>
      <c r="H25" s="171"/>
      <c r="I25" s="171"/>
      <c r="J25" s="171"/>
      <c r="K25" s="171"/>
      <c r="L25" s="171"/>
      <c r="M25" s="171"/>
    </row>
    <row r="26" spans="1:28" s="297" customFormat="1" ht="20.25" customHeight="1">
      <c r="A26" s="939" t="s">
        <v>132</v>
      </c>
      <c r="B26" s="940"/>
      <c r="C26" s="940"/>
      <c r="D26" s="940"/>
      <c r="E26" s="940"/>
      <c r="F26" s="940"/>
      <c r="G26" s="940"/>
      <c r="H26" s="940" t="s">
        <v>131</v>
      </c>
      <c r="I26" s="940"/>
      <c r="J26" s="940"/>
      <c r="K26" s="940"/>
      <c r="L26" s="940"/>
      <c r="M26" s="984"/>
      <c r="N26" s="316"/>
      <c r="O26" s="316"/>
      <c r="P26" s="316"/>
      <c r="Q26" s="316"/>
      <c r="R26" s="316"/>
      <c r="S26" s="316"/>
      <c r="T26" s="316"/>
      <c r="U26" s="316"/>
      <c r="V26" s="316"/>
      <c r="W26" s="316"/>
      <c r="X26" s="316"/>
      <c r="Y26" s="316"/>
      <c r="Z26" s="316"/>
      <c r="AA26" s="316"/>
      <c r="AB26" s="316"/>
    </row>
    <row r="27" spans="1:13" ht="75.75" customHeight="1">
      <c r="A27" s="981" t="s">
        <v>50</v>
      </c>
      <c r="B27" s="930"/>
      <c r="C27" s="930"/>
      <c r="D27" s="930"/>
      <c r="E27" s="930"/>
      <c r="F27" s="930"/>
      <c r="G27" s="930"/>
      <c r="H27" s="921" t="s">
        <v>569</v>
      </c>
      <c r="I27" s="930"/>
      <c r="J27" s="930"/>
      <c r="K27" s="930"/>
      <c r="L27" s="930"/>
      <c r="M27" s="934"/>
    </row>
    <row r="28" spans="1:13" ht="67.5" customHeight="1">
      <c r="A28" s="981" t="s">
        <v>51</v>
      </c>
      <c r="B28" s="930"/>
      <c r="C28" s="930"/>
      <c r="D28" s="930"/>
      <c r="E28" s="930"/>
      <c r="F28" s="930"/>
      <c r="G28" s="930"/>
      <c r="H28" s="981" t="s">
        <v>64</v>
      </c>
      <c r="I28" s="930"/>
      <c r="J28" s="930"/>
      <c r="K28" s="930"/>
      <c r="L28" s="930"/>
      <c r="M28" s="930"/>
    </row>
    <row r="29" spans="1:13" ht="60.75" customHeight="1">
      <c r="A29" s="981" t="s">
        <v>52</v>
      </c>
      <c r="B29" s="930"/>
      <c r="C29" s="930"/>
      <c r="D29" s="930"/>
      <c r="E29" s="930"/>
      <c r="F29" s="930"/>
      <c r="G29" s="930"/>
      <c r="H29" s="921" t="s">
        <v>65</v>
      </c>
      <c r="I29" s="930"/>
      <c r="J29" s="930"/>
      <c r="K29" s="930"/>
      <c r="L29" s="930"/>
      <c r="M29" s="934"/>
    </row>
    <row r="30" spans="1:13" ht="45" customHeight="1">
      <c r="A30" s="981" t="s">
        <v>53</v>
      </c>
      <c r="B30" s="930"/>
      <c r="C30" s="930"/>
      <c r="D30" s="930"/>
      <c r="E30" s="930"/>
      <c r="F30" s="930"/>
      <c r="G30" s="930"/>
      <c r="H30" s="921" t="s">
        <v>552</v>
      </c>
      <c r="I30" s="930"/>
      <c r="J30" s="930"/>
      <c r="K30" s="930"/>
      <c r="L30" s="930"/>
      <c r="M30" s="934"/>
    </row>
    <row r="31" spans="1:13" ht="42" customHeight="1">
      <c r="A31" s="981" t="s">
        <v>54</v>
      </c>
      <c r="B31" s="930"/>
      <c r="C31" s="930"/>
      <c r="D31" s="930"/>
      <c r="E31" s="930"/>
      <c r="F31" s="930"/>
      <c r="G31" s="930"/>
      <c r="H31" s="921" t="s">
        <v>412</v>
      </c>
      <c r="I31" s="921"/>
      <c r="J31" s="921"/>
      <c r="K31" s="921"/>
      <c r="L31" s="921"/>
      <c r="M31" s="922"/>
    </row>
    <row r="32" spans="1:13" ht="44.25" customHeight="1">
      <c r="A32" s="981" t="s">
        <v>571</v>
      </c>
      <c r="B32" s="921"/>
      <c r="C32" s="921"/>
      <c r="D32" s="921"/>
      <c r="E32" s="921"/>
      <c r="F32" s="921"/>
      <c r="G32" s="921"/>
      <c r="H32" s="921" t="s">
        <v>570</v>
      </c>
      <c r="I32" s="930"/>
      <c r="J32" s="930"/>
      <c r="K32" s="930"/>
      <c r="L32" s="930"/>
      <c r="M32" s="934"/>
    </row>
    <row r="33" spans="1:13" ht="36" customHeight="1">
      <c r="A33" s="981" t="s">
        <v>572</v>
      </c>
      <c r="B33" s="921"/>
      <c r="C33" s="921"/>
      <c r="D33" s="921"/>
      <c r="E33" s="921"/>
      <c r="F33" s="921"/>
      <c r="G33" s="921"/>
      <c r="H33" s="921" t="s">
        <v>574</v>
      </c>
      <c r="I33" s="930"/>
      <c r="J33" s="930"/>
      <c r="K33" s="930"/>
      <c r="L33" s="930"/>
      <c r="M33" s="934"/>
    </row>
    <row r="34" spans="1:13" ht="51.75" customHeight="1">
      <c r="A34" s="981" t="s">
        <v>573</v>
      </c>
      <c r="B34" s="921"/>
      <c r="C34" s="921"/>
      <c r="D34" s="921"/>
      <c r="E34" s="921"/>
      <c r="F34" s="921"/>
      <c r="G34" s="921"/>
      <c r="H34" s="921" t="s">
        <v>575</v>
      </c>
      <c r="I34" s="930"/>
      <c r="J34" s="930"/>
      <c r="K34" s="930"/>
      <c r="L34" s="930"/>
      <c r="M34" s="934"/>
    </row>
    <row r="35" spans="1:13" ht="54" customHeight="1">
      <c r="A35" s="982" t="s">
        <v>55</v>
      </c>
      <c r="B35" s="930"/>
      <c r="C35" s="930"/>
      <c r="D35" s="930"/>
      <c r="E35" s="930"/>
      <c r="F35" s="930"/>
      <c r="G35" s="930"/>
      <c r="H35" s="930"/>
      <c r="I35" s="930"/>
      <c r="J35" s="930"/>
      <c r="K35" s="930"/>
      <c r="L35" s="930"/>
      <c r="M35" s="934"/>
    </row>
    <row r="36" spans="8:13" ht="25.5" customHeight="1" thickBot="1">
      <c r="H36" s="920"/>
      <c r="I36" s="920"/>
      <c r="J36" s="920"/>
      <c r="K36" s="920"/>
      <c r="L36" s="920"/>
      <c r="M36" s="931"/>
    </row>
    <row r="37" spans="8:13" ht="83.25" customHeight="1">
      <c r="H37" s="319"/>
      <c r="I37" s="319"/>
      <c r="J37" s="319"/>
      <c r="K37" s="323"/>
      <c r="L37" s="319"/>
      <c r="M37" s="319"/>
    </row>
    <row r="38" spans="1:13" ht="12.75">
      <c r="A38" s="319"/>
      <c r="B38" s="319"/>
      <c r="C38" s="319"/>
      <c r="D38" s="319"/>
      <c r="E38" s="319"/>
      <c r="F38" s="319"/>
      <c r="G38" s="319"/>
      <c r="H38" s="319"/>
      <c r="I38" s="319"/>
      <c r="J38" s="319"/>
      <c r="K38" s="323"/>
      <c r="L38" s="319"/>
      <c r="M38" s="319"/>
    </row>
    <row r="39" spans="1:13" ht="12.75">
      <c r="A39" s="319"/>
      <c r="B39" s="319"/>
      <c r="C39" s="319"/>
      <c r="D39" s="319"/>
      <c r="E39" s="319"/>
      <c r="F39" s="319"/>
      <c r="G39" s="319"/>
      <c r="H39" s="319"/>
      <c r="I39" s="319"/>
      <c r="J39" s="319"/>
      <c r="K39" s="323"/>
      <c r="L39" s="319"/>
      <c r="M39" s="319"/>
    </row>
    <row r="40" spans="1:13" ht="12.75">
      <c r="A40" s="319"/>
      <c r="B40" s="319"/>
      <c r="C40" s="319"/>
      <c r="D40" s="319"/>
      <c r="E40" s="319"/>
      <c r="F40" s="319"/>
      <c r="G40" s="319"/>
      <c r="H40" s="319"/>
      <c r="I40" s="319"/>
      <c r="J40" s="319"/>
      <c r="K40" s="323"/>
      <c r="L40" s="319"/>
      <c r="M40" s="319"/>
    </row>
    <row r="41" spans="1:13" ht="12.75">
      <c r="A41" s="319"/>
      <c r="B41" s="319"/>
      <c r="C41" s="319"/>
      <c r="D41" s="319"/>
      <c r="E41" s="319"/>
      <c r="F41" s="319"/>
      <c r="G41" s="319"/>
      <c r="H41" s="319"/>
      <c r="I41" s="319"/>
      <c r="J41" s="319"/>
      <c r="K41" s="323"/>
      <c r="L41" s="319"/>
      <c r="M41" s="319"/>
    </row>
    <row r="42" spans="1:13" ht="12.75">
      <c r="A42" s="319"/>
      <c r="B42" s="319"/>
      <c r="C42" s="319"/>
      <c r="D42" s="319"/>
      <c r="E42" s="319"/>
      <c r="F42" s="319"/>
      <c r="G42" s="319"/>
      <c r="H42" s="319"/>
      <c r="I42" s="319"/>
      <c r="J42" s="319"/>
      <c r="K42" s="323"/>
      <c r="L42" s="319"/>
      <c r="M42" s="319"/>
    </row>
    <row r="43" spans="1:13" ht="12.75">
      <c r="A43" s="319"/>
      <c r="B43" s="319"/>
      <c r="C43" s="319"/>
      <c r="D43" s="319"/>
      <c r="E43" s="319"/>
      <c r="F43" s="319"/>
      <c r="G43" s="319"/>
      <c r="H43" s="319"/>
      <c r="I43" s="319"/>
      <c r="J43" s="319"/>
      <c r="K43" s="323"/>
      <c r="L43" s="319"/>
      <c r="M43" s="319"/>
    </row>
    <row r="44" spans="1:13" ht="12.75">
      <c r="A44" s="319"/>
      <c r="B44" s="319"/>
      <c r="C44" s="319"/>
      <c r="D44" s="319"/>
      <c r="E44" s="319"/>
      <c r="F44" s="319"/>
      <c r="G44" s="319"/>
      <c r="H44" s="319"/>
      <c r="I44" s="319"/>
      <c r="J44" s="319"/>
      <c r="K44" s="323"/>
      <c r="L44" s="319"/>
      <c r="M44" s="319"/>
    </row>
    <row r="45" spans="1:13" ht="12.75">
      <c r="A45" s="319"/>
      <c r="B45" s="319"/>
      <c r="C45" s="319"/>
      <c r="D45" s="319"/>
      <c r="E45" s="319"/>
      <c r="F45" s="319"/>
      <c r="G45" s="319"/>
      <c r="H45" s="319"/>
      <c r="I45" s="319"/>
      <c r="J45" s="319"/>
      <c r="K45" s="323"/>
      <c r="L45" s="319"/>
      <c r="M45" s="319"/>
    </row>
    <row r="46" spans="1:13" ht="12.75">
      <c r="A46" s="319"/>
      <c r="B46" s="319"/>
      <c r="C46" s="319"/>
      <c r="D46" s="319"/>
      <c r="E46" s="319"/>
      <c r="F46" s="319"/>
      <c r="G46" s="319"/>
      <c r="H46" s="319"/>
      <c r="I46" s="319"/>
      <c r="J46" s="319"/>
      <c r="K46" s="323"/>
      <c r="L46" s="319"/>
      <c r="M46" s="319"/>
    </row>
    <row r="47" spans="1:13" ht="12.75">
      <c r="A47" s="319"/>
      <c r="B47" s="319"/>
      <c r="C47" s="319"/>
      <c r="D47" s="319"/>
      <c r="E47" s="319"/>
      <c r="F47" s="319"/>
      <c r="G47" s="319"/>
      <c r="H47" s="319"/>
      <c r="I47" s="319"/>
      <c r="J47" s="319"/>
      <c r="K47" s="323"/>
      <c r="L47" s="319"/>
      <c r="M47" s="319"/>
    </row>
    <row r="48" spans="1:13" ht="12.75">
      <c r="A48" s="319"/>
      <c r="B48" s="319"/>
      <c r="C48" s="319"/>
      <c r="D48" s="319"/>
      <c r="E48" s="319"/>
      <c r="F48" s="319"/>
      <c r="G48" s="319"/>
      <c r="H48" s="319"/>
      <c r="I48" s="319"/>
      <c r="J48" s="319"/>
      <c r="K48" s="323"/>
      <c r="L48" s="319"/>
      <c r="M48" s="319"/>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sheetData>
  <sheetProtection password="D318" sheet="1" objects="1" scenarios="1" formatCells="0" formatColumns="0" formatRows="0" selectLockedCells="1"/>
  <mergeCells count="49">
    <mergeCell ref="A1:K1"/>
    <mergeCell ref="A3:C3"/>
    <mergeCell ref="D3:G3"/>
    <mergeCell ref="A16:G16"/>
    <mergeCell ref="H16:M16"/>
    <mergeCell ref="A13:G13"/>
    <mergeCell ref="H13:M13"/>
    <mergeCell ref="A17:G17"/>
    <mergeCell ref="H17:M17"/>
    <mergeCell ref="A10:M10"/>
    <mergeCell ref="D6:G6"/>
    <mergeCell ref="A14:G14"/>
    <mergeCell ref="H14:M14"/>
    <mergeCell ref="A15:G15"/>
    <mergeCell ref="H15:M15"/>
    <mergeCell ref="A12:G12"/>
    <mergeCell ref="H12:M12"/>
    <mergeCell ref="H21:M21"/>
    <mergeCell ref="A18:G18"/>
    <mergeCell ref="H18:M18"/>
    <mergeCell ref="A19:G19"/>
    <mergeCell ref="H19:M19"/>
    <mergeCell ref="H20:M20"/>
    <mergeCell ref="A21:G21"/>
    <mergeCell ref="A20:G20"/>
    <mergeCell ref="A22:G22"/>
    <mergeCell ref="H22:M22"/>
    <mergeCell ref="A24:M24"/>
    <mergeCell ref="A26:G26"/>
    <mergeCell ref="H27:M27"/>
    <mergeCell ref="A29:G29"/>
    <mergeCell ref="H29:M29"/>
    <mergeCell ref="H26:M26"/>
    <mergeCell ref="A28:G28"/>
    <mergeCell ref="A27:G27"/>
    <mergeCell ref="H36:M36"/>
    <mergeCell ref="H34:M34"/>
    <mergeCell ref="A33:G33"/>
    <mergeCell ref="H35:M35"/>
    <mergeCell ref="H33:M33"/>
    <mergeCell ref="A35:G35"/>
    <mergeCell ref="A32:G32"/>
    <mergeCell ref="H28:M28"/>
    <mergeCell ref="A34:G34"/>
    <mergeCell ref="A30:G30"/>
    <mergeCell ref="H30:M30"/>
    <mergeCell ref="H32:M32"/>
    <mergeCell ref="A31:G31"/>
    <mergeCell ref="H31:M31"/>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zoomScalePageLayoutView="0" workbookViewId="0" topLeftCell="A38">
      <selection activeCell="C8" sqref="C8:F8"/>
    </sheetView>
  </sheetViews>
  <sheetFormatPr defaultColWidth="9.140625" defaultRowHeight="12.75"/>
  <cols>
    <col min="1" max="1" width="18.28125" style="297" customWidth="1"/>
    <col min="2" max="2" width="36.00390625" style="297" customWidth="1"/>
    <col min="3" max="3" width="25.421875" style="297" customWidth="1"/>
    <col min="4" max="4" width="20.8515625" style="298" customWidth="1"/>
    <col min="5" max="5" width="24.421875" style="297" customWidth="1"/>
    <col min="6" max="6" width="22.28125" style="297" customWidth="1"/>
    <col min="7" max="7" width="12.7109375" style="297" customWidth="1"/>
    <col min="8" max="8" width="12.7109375" style="299" customWidth="1"/>
    <col min="9" max="12" width="12.7109375" style="297" customWidth="1"/>
    <col min="13" max="13" width="63.7109375" style="297" customWidth="1"/>
    <col min="14" max="14" width="17.00390625" style="297" customWidth="1"/>
    <col min="15" max="16384" width="9.140625" style="297" customWidth="1"/>
  </cols>
  <sheetData>
    <row r="1" spans="1:14" ht="25.5" customHeight="1">
      <c r="A1" s="625" t="s">
        <v>337</v>
      </c>
      <c r="B1" s="625"/>
      <c r="C1" s="625"/>
      <c r="D1" s="625"/>
      <c r="E1" s="625"/>
      <c r="F1" s="625"/>
      <c r="G1" s="111"/>
      <c r="H1" s="106"/>
      <c r="I1" s="106"/>
      <c r="J1" s="106"/>
      <c r="K1" s="28"/>
      <c r="L1" s="28"/>
      <c r="M1" s="28"/>
      <c r="N1" s="29"/>
    </row>
    <row r="2" spans="1:14" ht="25.5" customHeight="1" hidden="1">
      <c r="A2" s="111"/>
      <c r="B2" s="111"/>
      <c r="C2" s="111"/>
      <c r="D2" s="111"/>
      <c r="E2" s="111"/>
      <c r="F2" s="111"/>
      <c r="G2" s="111"/>
      <c r="H2" s="106"/>
      <c r="I2" s="106"/>
      <c r="J2" s="106"/>
      <c r="K2" s="28"/>
      <c r="L2" s="28"/>
      <c r="M2" s="28"/>
      <c r="N2" s="29"/>
    </row>
    <row r="3" spans="1:14" ht="25.5" customHeight="1" hidden="1">
      <c r="A3" s="111"/>
      <c r="B3" s="111"/>
      <c r="C3" s="111"/>
      <c r="D3" s="111"/>
      <c r="E3" s="111"/>
      <c r="F3" s="111"/>
      <c r="G3" s="111"/>
      <c r="H3" s="106"/>
      <c r="I3" s="106"/>
      <c r="J3" s="106"/>
      <c r="K3" s="28"/>
      <c r="L3" s="28"/>
      <c r="M3" s="28"/>
      <c r="N3" s="29"/>
    </row>
    <row r="4" spans="1:14" ht="27.75" customHeight="1" thickBot="1">
      <c r="A4" s="314" t="s">
        <v>194</v>
      </c>
      <c r="B4" s="29"/>
      <c r="C4" s="29"/>
      <c r="D4" s="109"/>
      <c r="E4" s="29"/>
      <c r="F4" s="29"/>
      <c r="G4" s="29"/>
      <c r="H4" s="110"/>
      <c r="I4" s="29"/>
      <c r="J4" s="29"/>
      <c r="K4" s="29"/>
      <c r="L4" s="29"/>
      <c r="M4" s="29"/>
      <c r="N4" s="29"/>
    </row>
    <row r="5" spans="1:14" ht="15" customHeight="1">
      <c r="A5" s="630" t="s">
        <v>340</v>
      </c>
      <c r="B5" s="631"/>
      <c r="C5" s="627" t="s">
        <v>223</v>
      </c>
      <c r="D5" s="628"/>
      <c r="E5" s="628"/>
      <c r="F5" s="629"/>
      <c r="G5" s="133"/>
      <c r="H5" s="29"/>
      <c r="I5" s="29"/>
      <c r="J5" s="29"/>
      <c r="K5" s="29"/>
      <c r="L5" s="29"/>
      <c r="M5" s="121"/>
      <c r="N5" s="29"/>
    </row>
    <row r="6" spans="1:14" ht="15" customHeight="1">
      <c r="A6" s="616" t="s">
        <v>341</v>
      </c>
      <c r="B6" s="617"/>
      <c r="C6" s="626" t="s">
        <v>224</v>
      </c>
      <c r="D6" s="602"/>
      <c r="E6" s="602"/>
      <c r="F6" s="603"/>
      <c r="G6" s="133"/>
      <c r="H6" s="29"/>
      <c r="I6" s="29"/>
      <c r="J6" s="29"/>
      <c r="K6" s="29"/>
      <c r="L6" s="29"/>
      <c r="M6" s="29"/>
      <c r="N6" s="29"/>
    </row>
    <row r="7" spans="1:14" ht="15" customHeight="1">
      <c r="A7" s="616" t="s">
        <v>7</v>
      </c>
      <c r="B7" s="617"/>
      <c r="C7" s="634" t="s">
        <v>225</v>
      </c>
      <c r="D7" s="635"/>
      <c r="E7" s="635"/>
      <c r="F7" s="636"/>
      <c r="G7" s="134"/>
      <c r="H7" s="29"/>
      <c r="I7" s="29"/>
      <c r="J7" s="29"/>
      <c r="K7" s="29"/>
      <c r="L7" s="29"/>
      <c r="M7" s="29"/>
      <c r="N7" s="29"/>
    </row>
    <row r="8" spans="1:14" ht="15" customHeight="1">
      <c r="A8" s="616" t="s">
        <v>343</v>
      </c>
      <c r="B8" s="617"/>
      <c r="C8" s="601" t="s">
        <v>46</v>
      </c>
      <c r="D8" s="602"/>
      <c r="E8" s="602"/>
      <c r="F8" s="603"/>
      <c r="G8" s="133"/>
      <c r="H8" s="29"/>
      <c r="I8" s="29"/>
      <c r="J8" s="29"/>
      <c r="K8" s="29"/>
      <c r="L8" s="29"/>
      <c r="M8" s="29"/>
      <c r="N8" s="29"/>
    </row>
    <row r="9" spans="1:14" ht="15" customHeight="1">
      <c r="A9" s="616" t="s">
        <v>382</v>
      </c>
      <c r="B9" s="617"/>
      <c r="C9" s="618">
        <v>39479</v>
      </c>
      <c r="D9" s="619"/>
      <c r="E9" s="619"/>
      <c r="F9" s="620"/>
      <c r="G9" s="135"/>
      <c r="H9" s="29"/>
      <c r="I9" s="29"/>
      <c r="J9" s="29"/>
      <c r="K9" s="29"/>
      <c r="L9" s="29"/>
      <c r="M9" s="29"/>
      <c r="N9" s="29"/>
    </row>
    <row r="10" spans="1:14" ht="15" customHeight="1" thickBot="1">
      <c r="A10" s="632" t="s">
        <v>344</v>
      </c>
      <c r="B10" s="633"/>
      <c r="C10" s="604" t="s">
        <v>226</v>
      </c>
      <c r="D10" s="605"/>
      <c r="E10" s="605"/>
      <c r="F10" s="606"/>
      <c r="G10" s="136"/>
      <c r="H10" s="29"/>
      <c r="I10" s="29"/>
      <c r="J10" s="29"/>
      <c r="K10" s="29"/>
      <c r="L10" s="29"/>
      <c r="M10" s="29"/>
      <c r="N10" s="29"/>
    </row>
    <row r="11" spans="1:14" ht="27" customHeight="1" thickBot="1">
      <c r="A11" s="292" t="s">
        <v>195</v>
      </c>
      <c r="B11" s="26"/>
      <c r="C11" s="26"/>
      <c r="D11" s="107"/>
      <c r="E11" s="26"/>
      <c r="F11" s="26"/>
      <c r="G11" s="26"/>
      <c r="H11" s="27"/>
      <c r="I11" s="26"/>
      <c r="J11" s="28"/>
      <c r="K11" s="28"/>
      <c r="L11" s="28"/>
      <c r="M11" s="368"/>
      <c r="N11" s="29"/>
    </row>
    <row r="12" spans="1:14" ht="32.25" customHeight="1">
      <c r="A12" s="112" t="s">
        <v>69</v>
      </c>
      <c r="B12" s="118"/>
      <c r="C12" s="137" t="s">
        <v>76</v>
      </c>
      <c r="D12" s="214" t="s">
        <v>227</v>
      </c>
      <c r="E12" s="119" t="s">
        <v>77</v>
      </c>
      <c r="F12" s="216">
        <v>11</v>
      </c>
      <c r="G12" s="133"/>
      <c r="H12" s="29"/>
      <c r="I12" s="29"/>
      <c r="J12" s="29"/>
      <c r="K12" s="29"/>
      <c r="L12" s="29"/>
      <c r="M12" s="29"/>
      <c r="N12" s="29"/>
    </row>
    <row r="13" spans="1:14" ht="15" customHeight="1">
      <c r="A13" s="138" t="s">
        <v>70</v>
      </c>
      <c r="B13" s="114"/>
      <c r="C13" s="139" t="s">
        <v>345</v>
      </c>
      <c r="D13" s="215">
        <v>40391</v>
      </c>
      <c r="E13" s="21" t="s">
        <v>375</v>
      </c>
      <c r="F13" s="217">
        <v>40482</v>
      </c>
      <c r="G13" s="113"/>
      <c r="H13" s="29"/>
      <c r="I13" s="29"/>
      <c r="J13" s="29"/>
      <c r="K13" s="29"/>
      <c r="L13" s="29"/>
      <c r="M13" s="29"/>
      <c r="N13" s="29"/>
    </row>
    <row r="14" spans="1:14" ht="15" customHeight="1" thickBot="1">
      <c r="A14" s="140" t="s">
        <v>71</v>
      </c>
      <c r="B14" s="115"/>
      <c r="C14" s="607">
        <v>11</v>
      </c>
      <c r="D14" s="608"/>
      <c r="E14" s="608"/>
      <c r="F14" s="609"/>
      <c r="G14" s="136"/>
      <c r="H14" s="29"/>
      <c r="I14" s="29"/>
      <c r="J14" s="29"/>
      <c r="K14" s="29"/>
      <c r="L14" s="29"/>
      <c r="M14" s="29"/>
      <c r="N14" s="29"/>
    </row>
    <row r="15" spans="1:14" ht="27" customHeight="1" thickBot="1">
      <c r="A15" s="292" t="s">
        <v>196</v>
      </c>
      <c r="B15" s="26"/>
      <c r="C15" s="26"/>
      <c r="D15" s="107"/>
      <c r="E15" s="26"/>
      <c r="F15" s="26"/>
      <c r="G15" s="26"/>
      <c r="H15" s="27"/>
      <c r="I15" s="26"/>
      <c r="J15" s="28"/>
      <c r="K15" s="28"/>
      <c r="L15" s="28"/>
      <c r="M15" s="29"/>
      <c r="N15" s="29"/>
    </row>
    <row r="16" spans="1:14" ht="46.5" customHeight="1">
      <c r="A16" s="112" t="s">
        <v>75</v>
      </c>
      <c r="B16" s="118"/>
      <c r="C16" s="137" t="s">
        <v>76</v>
      </c>
      <c r="D16" s="214" t="s">
        <v>255</v>
      </c>
      <c r="E16" s="119" t="s">
        <v>77</v>
      </c>
      <c r="F16" s="216">
        <v>4</v>
      </c>
      <c r="G16" s="133"/>
      <c r="H16" s="29"/>
      <c r="I16" s="29"/>
      <c r="J16" s="29"/>
      <c r="K16" s="29"/>
      <c r="L16" s="29"/>
      <c r="M16" s="29"/>
      <c r="N16" s="29"/>
    </row>
    <row r="17" spans="1:14" ht="15" customHeight="1">
      <c r="A17" s="138" t="s">
        <v>72</v>
      </c>
      <c r="B17" s="114"/>
      <c r="C17" s="139" t="s">
        <v>345</v>
      </c>
      <c r="D17" s="258">
        <f>IF(C18="Select","",IF(C18="N/A","",IF(F13="","",F13+1)))</f>
        <v>40483</v>
      </c>
      <c r="E17" s="21" t="s">
        <v>375</v>
      </c>
      <c r="F17" s="259">
        <f>IF(D17="","",IF(D16="Select","",IF(D16="Quarter",DATE(YEAR(D17),MONTH(D17)+3,DAY(D17)-1),IF(D16="Semester",DATE(YEAR(D17),MONTH(D17)+6,DAY(D17)-1)))))</f>
        <v>40663</v>
      </c>
      <c r="G17" s="113"/>
      <c r="H17" s="29"/>
      <c r="I17" s="29"/>
      <c r="J17" s="29"/>
      <c r="K17" s="29"/>
      <c r="L17" s="29"/>
      <c r="M17" s="29"/>
      <c r="N17" s="29"/>
    </row>
    <row r="18" spans="1:14" ht="15" customHeight="1" thickBot="1">
      <c r="A18" s="140" t="s">
        <v>73</v>
      </c>
      <c r="B18" s="115"/>
      <c r="C18" s="607">
        <v>5</v>
      </c>
      <c r="D18" s="608"/>
      <c r="E18" s="608"/>
      <c r="F18" s="609"/>
      <c r="G18" s="136"/>
      <c r="H18" s="29"/>
      <c r="I18" s="29"/>
      <c r="J18" s="29"/>
      <c r="K18" s="29"/>
      <c r="L18" s="29"/>
      <c r="M18" s="29"/>
      <c r="N18" s="29"/>
    </row>
    <row r="19" spans="1:14" ht="19.5" customHeight="1">
      <c r="A19" s="26"/>
      <c r="B19" s="26"/>
      <c r="C19" s="26"/>
      <c r="D19" s="107"/>
      <c r="E19" s="26"/>
      <c r="F19" s="26"/>
      <c r="G19" s="26"/>
      <c r="H19" s="27"/>
      <c r="I19" s="26"/>
      <c r="J19" s="28"/>
      <c r="K19" s="28"/>
      <c r="L19" s="28"/>
      <c r="M19" s="368"/>
      <c r="N19" s="29"/>
    </row>
    <row r="20" spans="1:14" ht="23.25" customHeight="1">
      <c r="A20" s="621" t="s">
        <v>346</v>
      </c>
      <c r="B20" s="621"/>
      <c r="C20" s="621"/>
      <c r="D20" s="621"/>
      <c r="E20" s="621"/>
      <c r="F20" s="621"/>
      <c r="G20" s="621"/>
      <c r="H20" s="621"/>
      <c r="I20" s="621"/>
      <c r="J20" s="621"/>
      <c r="K20" s="621"/>
      <c r="L20" s="621"/>
      <c r="M20" s="621"/>
      <c r="N20" s="621"/>
    </row>
    <row r="21" spans="1:14" ht="15">
      <c r="A21" s="26"/>
      <c r="B21" s="26"/>
      <c r="C21" s="26"/>
      <c r="D21" s="107"/>
      <c r="E21" s="26"/>
      <c r="F21" s="26"/>
      <c r="G21" s="26"/>
      <c r="H21" s="27"/>
      <c r="I21" s="26"/>
      <c r="J21" s="28"/>
      <c r="K21" s="28"/>
      <c r="L21" s="28"/>
      <c r="M21" s="29"/>
      <c r="N21" s="29"/>
    </row>
    <row r="22" spans="1:14" ht="18" customHeight="1">
      <c r="A22" s="25" t="s">
        <v>347</v>
      </c>
      <c r="B22" s="25"/>
      <c r="C22" s="26"/>
      <c r="D22" s="107"/>
      <c r="E22" s="26"/>
      <c r="F22" s="26"/>
      <c r="G22" s="26"/>
      <c r="H22" s="27"/>
      <c r="I22" s="26"/>
      <c r="J22" s="28"/>
      <c r="K22" s="28"/>
      <c r="L22" s="28"/>
      <c r="M22" s="29"/>
      <c r="N22" s="29"/>
    </row>
    <row r="23" spans="1:14" s="300" customFormat="1" ht="20.25" customHeight="1" thickBot="1">
      <c r="A23" s="610" t="s">
        <v>6</v>
      </c>
      <c r="B23" s="611"/>
      <c r="C23" s="611"/>
      <c r="D23" s="611"/>
      <c r="E23" s="611"/>
      <c r="F23" s="611"/>
      <c r="G23" s="611"/>
      <c r="H23" s="611"/>
      <c r="I23" s="611"/>
      <c r="J23" s="611"/>
      <c r="K23" s="611"/>
      <c r="L23" s="611"/>
      <c r="M23" s="611"/>
      <c r="N23" s="611"/>
    </row>
    <row r="24" spans="1:14" s="300" customFormat="1" ht="29.25" customHeight="1" thickBot="1">
      <c r="A24" s="612"/>
      <c r="B24" s="612"/>
      <c r="C24" s="612"/>
      <c r="D24" s="612"/>
      <c r="E24" s="612"/>
      <c r="F24" s="612"/>
      <c r="G24" s="612"/>
      <c r="H24" s="612"/>
      <c r="I24" s="612"/>
      <c r="J24" s="612"/>
      <c r="K24" s="30"/>
      <c r="L24" s="30"/>
      <c r="M24" s="30"/>
      <c r="N24" s="30"/>
    </row>
    <row r="25" spans="1:14" s="300" customFormat="1" ht="20.25" customHeight="1">
      <c r="A25" s="622" t="s">
        <v>8</v>
      </c>
      <c r="B25" s="623"/>
      <c r="C25" s="623"/>
      <c r="D25" s="623"/>
      <c r="E25" s="623"/>
      <c r="F25" s="623"/>
      <c r="G25" s="623"/>
      <c r="H25" s="623"/>
      <c r="I25" s="623"/>
      <c r="J25" s="623"/>
      <c r="K25" s="623"/>
      <c r="L25" s="623"/>
      <c r="M25" s="623"/>
      <c r="N25" s="624"/>
    </row>
    <row r="26" spans="1:14" ht="30.75" customHeight="1">
      <c r="A26" s="122" t="s">
        <v>89</v>
      </c>
      <c r="B26" s="584" t="s">
        <v>348</v>
      </c>
      <c r="C26" s="585"/>
      <c r="D26" s="585"/>
      <c r="E26" s="585"/>
      <c r="F26" s="585"/>
      <c r="G26" s="585"/>
      <c r="H26" s="585"/>
      <c r="I26" s="585"/>
      <c r="J26" s="585"/>
      <c r="K26" s="585"/>
      <c r="L26" s="585"/>
      <c r="M26" s="585"/>
      <c r="N26" s="586"/>
    </row>
    <row r="27" spans="1:18" ht="25.5" customHeight="1">
      <c r="A27" s="5">
        <v>1</v>
      </c>
      <c r="B27" s="613" t="s">
        <v>229</v>
      </c>
      <c r="C27" s="614"/>
      <c r="D27" s="614"/>
      <c r="E27" s="614"/>
      <c r="F27" s="614"/>
      <c r="G27" s="614"/>
      <c r="H27" s="614"/>
      <c r="I27" s="614"/>
      <c r="J27" s="614"/>
      <c r="K27" s="614"/>
      <c r="L27" s="614"/>
      <c r="M27" s="614"/>
      <c r="N27" s="614"/>
      <c r="O27" s="614"/>
      <c r="P27" s="614"/>
      <c r="Q27" s="614"/>
      <c r="R27" s="615"/>
    </row>
    <row r="28" spans="1:18" ht="25.5" customHeight="1">
      <c r="A28" s="5">
        <v>2</v>
      </c>
      <c r="B28" s="595" t="s">
        <v>230</v>
      </c>
      <c r="C28" s="596"/>
      <c r="D28" s="596"/>
      <c r="E28" s="596"/>
      <c r="F28" s="596"/>
      <c r="G28" s="596"/>
      <c r="H28" s="596"/>
      <c r="I28" s="596"/>
      <c r="J28" s="596"/>
      <c r="K28" s="596"/>
      <c r="L28" s="596"/>
      <c r="M28" s="596"/>
      <c r="N28" s="596"/>
      <c r="O28" s="596"/>
      <c r="P28" s="596"/>
      <c r="Q28" s="596"/>
      <c r="R28" s="597"/>
    </row>
    <row r="29" spans="1:18" ht="25.5" customHeight="1">
      <c r="A29" s="5">
        <v>3</v>
      </c>
      <c r="B29" s="581" t="s">
        <v>231</v>
      </c>
      <c r="C29" s="582"/>
      <c r="D29" s="582"/>
      <c r="E29" s="582"/>
      <c r="F29" s="582"/>
      <c r="G29" s="582"/>
      <c r="H29" s="582"/>
      <c r="I29" s="582"/>
      <c r="J29" s="582"/>
      <c r="K29" s="582"/>
      <c r="L29" s="582"/>
      <c r="M29" s="582"/>
      <c r="N29" s="582"/>
      <c r="O29" s="582"/>
      <c r="P29" s="582"/>
      <c r="Q29" s="582"/>
      <c r="R29" s="583"/>
    </row>
    <row r="30" spans="1:18" ht="25.5" customHeight="1">
      <c r="A30" s="5" t="s">
        <v>374</v>
      </c>
      <c r="B30" s="592"/>
      <c r="C30" s="593"/>
      <c r="D30" s="593"/>
      <c r="E30" s="593"/>
      <c r="F30" s="593"/>
      <c r="G30" s="593"/>
      <c r="H30" s="593"/>
      <c r="I30" s="593"/>
      <c r="J30" s="593"/>
      <c r="K30" s="593"/>
      <c r="L30" s="593"/>
      <c r="M30" s="593"/>
      <c r="N30" s="594"/>
      <c r="O30" s="381"/>
      <c r="P30" s="381"/>
      <c r="Q30" s="381"/>
      <c r="R30" s="381"/>
    </row>
    <row r="31" spans="1:14" ht="25.5" customHeight="1">
      <c r="A31" s="5" t="s">
        <v>374</v>
      </c>
      <c r="B31" s="589"/>
      <c r="C31" s="590"/>
      <c r="D31" s="590"/>
      <c r="E31" s="590"/>
      <c r="F31" s="590"/>
      <c r="G31" s="590"/>
      <c r="H31" s="590"/>
      <c r="I31" s="590"/>
      <c r="J31" s="590"/>
      <c r="K31" s="590"/>
      <c r="L31" s="590"/>
      <c r="M31" s="590"/>
      <c r="N31" s="591"/>
    </row>
    <row r="32" spans="1:14" ht="25.5" customHeight="1">
      <c r="A32" s="5" t="s">
        <v>374</v>
      </c>
      <c r="B32" s="589"/>
      <c r="C32" s="590"/>
      <c r="D32" s="590"/>
      <c r="E32" s="590"/>
      <c r="F32" s="590"/>
      <c r="G32" s="590"/>
      <c r="H32" s="590"/>
      <c r="I32" s="590"/>
      <c r="J32" s="590"/>
      <c r="K32" s="590"/>
      <c r="L32" s="590"/>
      <c r="M32" s="590"/>
      <c r="N32" s="591"/>
    </row>
    <row r="33" spans="1:14" ht="25.5" customHeight="1" hidden="1">
      <c r="A33" s="5" t="s">
        <v>374</v>
      </c>
      <c r="B33" s="589"/>
      <c r="C33" s="590"/>
      <c r="D33" s="590"/>
      <c r="E33" s="590"/>
      <c r="F33" s="590"/>
      <c r="G33" s="600"/>
      <c r="H33" s="590"/>
      <c r="I33" s="590"/>
      <c r="J33" s="590"/>
      <c r="K33" s="590"/>
      <c r="L33" s="590"/>
      <c r="M33" s="590"/>
      <c r="N33" s="591"/>
    </row>
    <row r="34" spans="1:14" ht="25.5" customHeight="1" hidden="1">
      <c r="A34" s="5" t="s">
        <v>374</v>
      </c>
      <c r="B34" s="589"/>
      <c r="C34" s="590"/>
      <c r="D34" s="590"/>
      <c r="E34" s="590"/>
      <c r="F34" s="590"/>
      <c r="G34" s="600"/>
      <c r="H34" s="590"/>
      <c r="I34" s="590"/>
      <c r="J34" s="590"/>
      <c r="K34" s="590"/>
      <c r="L34" s="590"/>
      <c r="M34" s="590"/>
      <c r="N34" s="591"/>
    </row>
    <row r="35" spans="1:14" ht="25.5" customHeight="1" hidden="1">
      <c r="A35" s="5" t="s">
        <v>374</v>
      </c>
      <c r="B35" s="589"/>
      <c r="C35" s="590"/>
      <c r="D35" s="590"/>
      <c r="E35" s="590"/>
      <c r="F35" s="590"/>
      <c r="G35" s="590"/>
      <c r="H35" s="590"/>
      <c r="I35" s="590"/>
      <c r="J35" s="590"/>
      <c r="K35" s="590"/>
      <c r="L35" s="590"/>
      <c r="M35" s="590"/>
      <c r="N35" s="591"/>
    </row>
    <row r="36" spans="1:14" ht="25.5" customHeight="1" hidden="1">
      <c r="A36" s="5" t="s">
        <v>374</v>
      </c>
      <c r="B36" s="589"/>
      <c r="C36" s="590"/>
      <c r="D36" s="590"/>
      <c r="E36" s="590"/>
      <c r="F36" s="590"/>
      <c r="G36" s="590"/>
      <c r="H36" s="590"/>
      <c r="I36" s="590"/>
      <c r="J36" s="590"/>
      <c r="K36" s="590"/>
      <c r="L36" s="590"/>
      <c r="M36" s="590"/>
      <c r="N36" s="591"/>
    </row>
    <row r="37" spans="1:14" ht="25.5" customHeight="1" hidden="1">
      <c r="A37" s="5" t="s">
        <v>374</v>
      </c>
      <c r="B37" s="589"/>
      <c r="C37" s="590"/>
      <c r="D37" s="590"/>
      <c r="E37" s="590"/>
      <c r="F37" s="590"/>
      <c r="G37" s="590"/>
      <c r="H37" s="590"/>
      <c r="I37" s="590"/>
      <c r="J37" s="590"/>
      <c r="K37" s="590"/>
      <c r="L37" s="590"/>
      <c r="M37" s="590"/>
      <c r="N37" s="591"/>
    </row>
    <row r="38" spans="1:14" ht="21" customHeight="1" thickBot="1">
      <c r="A38" s="251" t="s">
        <v>374</v>
      </c>
      <c r="B38" s="643"/>
      <c r="C38" s="644"/>
      <c r="D38" s="644"/>
      <c r="E38" s="644"/>
      <c r="F38" s="644"/>
      <c r="G38" s="644"/>
      <c r="H38" s="644"/>
      <c r="I38" s="644"/>
      <c r="J38" s="644"/>
      <c r="K38" s="644"/>
      <c r="L38" s="644"/>
      <c r="M38" s="644"/>
      <c r="N38" s="645"/>
    </row>
    <row r="39" spans="1:14" s="296" customFormat="1" ht="24.75" customHeight="1" thickBot="1">
      <c r="A39" s="95"/>
      <c r="B39" s="123"/>
      <c r="C39" s="123"/>
      <c r="D39" s="123"/>
      <c r="E39" s="123"/>
      <c r="F39" s="123"/>
      <c r="G39" s="123"/>
      <c r="H39" s="123"/>
      <c r="I39" s="123"/>
      <c r="J39" s="123"/>
      <c r="K39" s="123"/>
      <c r="L39" s="123"/>
      <c r="M39" s="123"/>
      <c r="N39" s="124"/>
    </row>
    <row r="40" spans="1:14" s="300" customFormat="1" ht="20.25" customHeight="1">
      <c r="A40" s="141" t="s">
        <v>79</v>
      </c>
      <c r="B40" s="142"/>
      <c r="C40" s="142"/>
      <c r="D40" s="142"/>
      <c r="E40" s="142"/>
      <c r="F40" s="142"/>
      <c r="G40" s="142"/>
      <c r="H40" s="142"/>
      <c r="I40" s="142"/>
      <c r="J40" s="142"/>
      <c r="K40" s="142"/>
      <c r="L40" s="142"/>
      <c r="M40" s="646"/>
      <c r="N40" s="647"/>
    </row>
    <row r="41" spans="1:14" ht="31.5" customHeight="1">
      <c r="A41" s="587" t="s">
        <v>88</v>
      </c>
      <c r="B41" s="637" t="s">
        <v>354</v>
      </c>
      <c r="C41" s="638"/>
      <c r="D41" s="638"/>
      <c r="E41" s="638"/>
      <c r="F41" s="638"/>
      <c r="G41" s="638"/>
      <c r="H41" s="639"/>
      <c r="I41" s="598" t="s">
        <v>16</v>
      </c>
      <c r="J41" s="599"/>
      <c r="K41" s="648" t="s">
        <v>149</v>
      </c>
      <c r="L41" s="650" t="s">
        <v>150</v>
      </c>
      <c r="M41" s="598" t="s">
        <v>87</v>
      </c>
      <c r="N41" s="652"/>
    </row>
    <row r="42" spans="1:14" ht="22.5" customHeight="1">
      <c r="A42" s="588"/>
      <c r="B42" s="640"/>
      <c r="C42" s="641"/>
      <c r="D42" s="641"/>
      <c r="E42" s="641"/>
      <c r="F42" s="641"/>
      <c r="G42" s="641"/>
      <c r="H42" s="642"/>
      <c r="I42" s="143" t="s">
        <v>351</v>
      </c>
      <c r="J42" s="143" t="s">
        <v>352</v>
      </c>
      <c r="K42" s="649"/>
      <c r="L42" s="651"/>
      <c r="M42" s="653"/>
      <c r="N42" s="654"/>
    </row>
    <row r="43" spans="1:14" ht="33.75" customHeight="1">
      <c r="A43" s="5" t="s">
        <v>232</v>
      </c>
      <c r="B43" s="661" t="s">
        <v>233</v>
      </c>
      <c r="C43" s="661"/>
      <c r="D43" s="661"/>
      <c r="E43" s="661"/>
      <c r="F43" s="661"/>
      <c r="G43" s="661"/>
      <c r="H43" s="661"/>
      <c r="I43" s="364" t="s">
        <v>234</v>
      </c>
      <c r="J43" s="1">
        <v>2006</v>
      </c>
      <c r="K43" s="11" t="s">
        <v>264</v>
      </c>
      <c r="L43" s="11" t="s">
        <v>228</v>
      </c>
      <c r="M43" s="589" t="s">
        <v>280</v>
      </c>
      <c r="N43" s="591"/>
    </row>
    <row r="44" spans="1:14" ht="40.5" customHeight="1">
      <c r="A44" s="5" t="s">
        <v>232</v>
      </c>
      <c r="B44" s="661" t="s">
        <v>265</v>
      </c>
      <c r="C44" s="661"/>
      <c r="D44" s="661"/>
      <c r="E44" s="661"/>
      <c r="F44" s="661"/>
      <c r="G44" s="661"/>
      <c r="H44" s="661"/>
      <c r="I44" s="365" t="s">
        <v>235</v>
      </c>
      <c r="J44" s="1">
        <v>2006</v>
      </c>
      <c r="K44" s="11" t="s">
        <v>264</v>
      </c>
      <c r="L44" s="11" t="s">
        <v>228</v>
      </c>
      <c r="M44" s="589" t="s">
        <v>279</v>
      </c>
      <c r="N44" s="591"/>
    </row>
    <row r="45" spans="1:14" ht="46.5" customHeight="1">
      <c r="A45" s="5" t="s">
        <v>236</v>
      </c>
      <c r="B45" s="661" t="s">
        <v>237</v>
      </c>
      <c r="C45" s="661"/>
      <c r="D45" s="661"/>
      <c r="E45" s="661"/>
      <c r="F45" s="661"/>
      <c r="G45" s="661"/>
      <c r="H45" s="661"/>
      <c r="I45" s="380">
        <v>0.47</v>
      </c>
      <c r="J45" s="1">
        <v>2009</v>
      </c>
      <c r="K45" s="11" t="s">
        <v>228</v>
      </c>
      <c r="L45" s="11" t="s">
        <v>228</v>
      </c>
      <c r="M45" s="589" t="s">
        <v>281</v>
      </c>
      <c r="N45" s="591"/>
    </row>
    <row r="46" spans="1:14" ht="47.25" customHeight="1">
      <c r="A46" s="5" t="s">
        <v>236</v>
      </c>
      <c r="B46" s="661" t="s">
        <v>238</v>
      </c>
      <c r="C46" s="661"/>
      <c r="D46" s="661"/>
      <c r="E46" s="661"/>
      <c r="F46" s="661"/>
      <c r="G46" s="661"/>
      <c r="H46" s="661"/>
      <c r="I46" s="379">
        <v>0.53</v>
      </c>
      <c r="J46" s="1">
        <v>2009</v>
      </c>
      <c r="K46" s="11" t="s">
        <v>239</v>
      </c>
      <c r="L46" s="11" t="s">
        <v>228</v>
      </c>
      <c r="M46" s="589" t="s">
        <v>281</v>
      </c>
      <c r="N46" s="591"/>
    </row>
    <row r="47" spans="1:14" ht="25.5" customHeight="1">
      <c r="A47" s="5" t="s">
        <v>374</v>
      </c>
      <c r="B47" s="662"/>
      <c r="C47" s="663"/>
      <c r="D47" s="663"/>
      <c r="E47" s="663"/>
      <c r="F47" s="663"/>
      <c r="G47" s="663"/>
      <c r="H47" s="664"/>
      <c r="I47" s="11"/>
      <c r="J47" s="1"/>
      <c r="K47" s="11"/>
      <c r="L47" s="11"/>
      <c r="M47" s="589"/>
      <c r="N47" s="591"/>
    </row>
    <row r="48" spans="1:14" ht="25.5" customHeight="1">
      <c r="A48" s="5" t="s">
        <v>374</v>
      </c>
      <c r="B48" s="658"/>
      <c r="C48" s="659"/>
      <c r="D48" s="659"/>
      <c r="E48" s="659"/>
      <c r="F48" s="659"/>
      <c r="G48" s="659"/>
      <c r="H48" s="660"/>
      <c r="I48" s="11"/>
      <c r="J48" s="1"/>
      <c r="K48" s="11"/>
      <c r="L48" s="11"/>
      <c r="M48" s="589"/>
      <c r="N48" s="591"/>
    </row>
    <row r="49" spans="1:14" ht="25.5" customHeight="1">
      <c r="A49" s="5" t="s">
        <v>374</v>
      </c>
      <c r="B49" s="658"/>
      <c r="C49" s="659"/>
      <c r="D49" s="659"/>
      <c r="E49" s="659"/>
      <c r="F49" s="659"/>
      <c r="G49" s="659"/>
      <c r="H49" s="660"/>
      <c r="I49" s="11"/>
      <c r="J49" s="1"/>
      <c r="K49" s="11"/>
      <c r="L49" s="11"/>
      <c r="M49" s="589"/>
      <c r="N49" s="591"/>
    </row>
    <row r="50" spans="1:14" ht="25.5" customHeight="1">
      <c r="A50" s="5" t="s">
        <v>374</v>
      </c>
      <c r="B50" s="658"/>
      <c r="C50" s="659"/>
      <c r="D50" s="659"/>
      <c r="E50" s="659"/>
      <c r="F50" s="659"/>
      <c r="G50" s="659"/>
      <c r="H50" s="660"/>
      <c r="I50" s="11"/>
      <c r="J50" s="1"/>
      <c r="K50" s="11"/>
      <c r="L50" s="11"/>
      <c r="M50" s="589"/>
      <c r="N50" s="591"/>
    </row>
    <row r="51" spans="1:14" ht="25.5" customHeight="1">
      <c r="A51" s="5" t="s">
        <v>374</v>
      </c>
      <c r="B51" s="658"/>
      <c r="C51" s="659"/>
      <c r="D51" s="659"/>
      <c r="E51" s="659"/>
      <c r="F51" s="659"/>
      <c r="G51" s="659"/>
      <c r="H51" s="660"/>
      <c r="I51" s="11"/>
      <c r="J51" s="1"/>
      <c r="K51" s="11"/>
      <c r="L51" s="11"/>
      <c r="M51" s="589"/>
      <c r="N51" s="591"/>
    </row>
    <row r="52" spans="1:14" ht="25.5" customHeight="1">
      <c r="A52" s="5" t="s">
        <v>374</v>
      </c>
      <c r="B52" s="658"/>
      <c r="C52" s="659"/>
      <c r="D52" s="659"/>
      <c r="E52" s="659"/>
      <c r="F52" s="659"/>
      <c r="G52" s="659"/>
      <c r="H52" s="660"/>
      <c r="I52" s="11"/>
      <c r="J52" s="1"/>
      <c r="K52" s="11"/>
      <c r="L52" s="11"/>
      <c r="M52" s="589"/>
      <c r="N52" s="591"/>
    </row>
    <row r="53" spans="1:14" ht="25.5" customHeight="1">
      <c r="A53" s="5" t="s">
        <v>374</v>
      </c>
      <c r="B53" s="658"/>
      <c r="C53" s="659"/>
      <c r="D53" s="659"/>
      <c r="E53" s="659"/>
      <c r="F53" s="659"/>
      <c r="G53" s="659"/>
      <c r="H53" s="660"/>
      <c r="I53" s="11"/>
      <c r="J53" s="1"/>
      <c r="K53" s="11"/>
      <c r="L53" s="11"/>
      <c r="M53" s="589"/>
      <c r="N53" s="591"/>
    </row>
    <row r="54" spans="1:14" ht="25.5" customHeight="1" thickBot="1">
      <c r="A54" s="6" t="s">
        <v>374</v>
      </c>
      <c r="B54" s="655"/>
      <c r="C54" s="656"/>
      <c r="D54" s="656"/>
      <c r="E54" s="656"/>
      <c r="F54" s="656"/>
      <c r="G54" s="656"/>
      <c r="H54" s="657"/>
      <c r="I54" s="12"/>
      <c r="J54" s="2"/>
      <c r="K54" s="12"/>
      <c r="L54" s="12"/>
      <c r="M54" s="643"/>
      <c r="N54" s="645"/>
    </row>
    <row r="55" spans="1:14" s="296" customFormat="1" ht="13.5" customHeight="1">
      <c r="A55" s="293"/>
      <c r="B55" s="294"/>
      <c r="C55" s="294"/>
      <c r="D55" s="294"/>
      <c r="E55" s="294"/>
      <c r="F55" s="294"/>
      <c r="G55" s="294"/>
      <c r="H55" s="294"/>
      <c r="I55" s="294"/>
      <c r="J55" s="294"/>
      <c r="K55" s="294"/>
      <c r="L55" s="294"/>
      <c r="M55" s="294"/>
      <c r="N55" s="295"/>
    </row>
    <row r="56" spans="1:14" s="296" customFormat="1" ht="13.5" customHeight="1">
      <c r="A56" s="293"/>
      <c r="B56" s="294"/>
      <c r="C56" s="294"/>
      <c r="D56" s="294"/>
      <c r="E56" s="294"/>
      <c r="F56" s="294"/>
      <c r="G56" s="294"/>
      <c r="H56" s="294"/>
      <c r="I56" s="294"/>
      <c r="J56" s="294"/>
      <c r="K56" s="294"/>
      <c r="L56" s="294"/>
      <c r="M56" s="294"/>
      <c r="N56" s="295"/>
    </row>
  </sheetData>
  <sheetProtection password="D318" sheet="1" objects="1" scenarios="1" formatCells="0" formatColumns="0" formatRows="0" selectLockedCells="1"/>
  <mergeCells count="63">
    <mergeCell ref="M46:N46"/>
    <mergeCell ref="B48:H48"/>
    <mergeCell ref="B51:H51"/>
    <mergeCell ref="B50:H50"/>
    <mergeCell ref="M49:N49"/>
    <mergeCell ref="B49:H49"/>
    <mergeCell ref="M50:N50"/>
    <mergeCell ref="M51:N51"/>
    <mergeCell ref="B43:H43"/>
    <mergeCell ref="M48:N48"/>
    <mergeCell ref="M45:N45"/>
    <mergeCell ref="M43:N43"/>
    <mergeCell ref="M44:N44"/>
    <mergeCell ref="B46:H46"/>
    <mergeCell ref="B44:H44"/>
    <mergeCell ref="B45:H45"/>
    <mergeCell ref="B47:H47"/>
    <mergeCell ref="M47:N47"/>
    <mergeCell ref="B54:H54"/>
    <mergeCell ref="M54:N54"/>
    <mergeCell ref="M53:N53"/>
    <mergeCell ref="B52:H52"/>
    <mergeCell ref="M52:N52"/>
    <mergeCell ref="B53:H53"/>
    <mergeCell ref="B34:N34"/>
    <mergeCell ref="B41:H42"/>
    <mergeCell ref="B35:N35"/>
    <mergeCell ref="B38:N38"/>
    <mergeCell ref="M40:N40"/>
    <mergeCell ref="K41:K42"/>
    <mergeCell ref="L41:L42"/>
    <mergeCell ref="M41:N42"/>
    <mergeCell ref="B36:N36"/>
    <mergeCell ref="A1:F1"/>
    <mergeCell ref="C14:F14"/>
    <mergeCell ref="C6:F6"/>
    <mergeCell ref="C5:F5"/>
    <mergeCell ref="A5:B5"/>
    <mergeCell ref="A6:B6"/>
    <mergeCell ref="A7:B7"/>
    <mergeCell ref="A10:B10"/>
    <mergeCell ref="C7:F7"/>
    <mergeCell ref="A8:B8"/>
    <mergeCell ref="C8:F8"/>
    <mergeCell ref="C10:F10"/>
    <mergeCell ref="C18:F18"/>
    <mergeCell ref="A23:N23"/>
    <mergeCell ref="A24:J24"/>
    <mergeCell ref="B27:R27"/>
    <mergeCell ref="A9:B9"/>
    <mergeCell ref="C9:F9"/>
    <mergeCell ref="A20:N20"/>
    <mergeCell ref="A25:N25"/>
    <mergeCell ref="B29:R29"/>
    <mergeCell ref="B26:N26"/>
    <mergeCell ref="A41:A42"/>
    <mergeCell ref="B37:N37"/>
    <mergeCell ref="B30:N30"/>
    <mergeCell ref="B28:R28"/>
    <mergeCell ref="I41:J41"/>
    <mergeCell ref="B31:N31"/>
    <mergeCell ref="B32:N32"/>
    <mergeCell ref="B33:N33"/>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6" r:id="rId1"/>
  <headerFooter alignWithMargins="0">
    <oddFooter>&amp;L&amp;9SD 3.1A - Form, Ongoing DR/PU and LFA Review and Recommendation_v2.1 February 2006&amp;R&amp;9Page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8">
      <selection activeCell="A27" sqref="A27:J30"/>
    </sheetView>
  </sheetViews>
  <sheetFormatPr defaultColWidth="0" defaultRowHeight="12.75"/>
  <cols>
    <col min="1" max="1" width="3.8515625" style="305" customWidth="1"/>
    <col min="2" max="2" width="14.7109375" style="305" customWidth="1"/>
    <col min="3" max="3" width="33.140625" style="305" customWidth="1"/>
    <col min="4" max="4" width="18.28125" style="305" customWidth="1"/>
    <col min="5" max="5" width="20.8515625" style="305" customWidth="1"/>
    <col min="6" max="6" width="18.57421875" style="305" customWidth="1"/>
    <col min="7" max="7" width="30.140625" style="315" customWidth="1"/>
    <col min="8" max="8" width="19.140625" style="319" customWidth="1"/>
    <col min="9" max="9" width="7.00390625" style="319" customWidth="1"/>
    <col min="10" max="10" width="86.57421875" style="319" customWidth="1"/>
    <col min="11" max="22" width="9.140625" style="319" customWidth="1"/>
    <col min="23" max="255" width="9.140625" style="305" customWidth="1"/>
    <col min="256" max="16384" width="0" style="305" hidden="1" customWidth="1"/>
  </cols>
  <sheetData>
    <row r="1" spans="1:254" s="319" customFormat="1" ht="25.5" customHeight="1">
      <c r="A1" s="824" t="s">
        <v>80</v>
      </c>
      <c r="B1" s="824"/>
      <c r="C1" s="824"/>
      <c r="D1" s="824"/>
      <c r="E1" s="824"/>
      <c r="F1" s="824"/>
      <c r="G1" s="824"/>
      <c r="H1" s="824"/>
      <c r="I1" s="824"/>
      <c r="J1" s="824"/>
      <c r="K1" s="322"/>
      <c r="L1" s="322"/>
      <c r="M1" s="322"/>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c r="CW1" s="324"/>
      <c r="CX1" s="324"/>
      <c r="CY1" s="324"/>
      <c r="CZ1" s="324"/>
      <c r="DA1" s="324"/>
      <c r="DB1" s="324"/>
      <c r="DC1" s="324"/>
      <c r="DD1" s="324"/>
      <c r="DE1" s="324"/>
      <c r="DF1" s="324"/>
      <c r="DG1" s="324"/>
      <c r="DH1" s="324"/>
      <c r="DI1" s="324"/>
      <c r="DJ1" s="324"/>
      <c r="DK1" s="324"/>
      <c r="DL1" s="324"/>
      <c r="DM1" s="324"/>
      <c r="DN1" s="324"/>
      <c r="DO1" s="324"/>
      <c r="DP1" s="324"/>
      <c r="DQ1" s="324"/>
      <c r="DR1" s="324"/>
      <c r="DS1" s="324"/>
      <c r="DT1" s="324"/>
      <c r="DU1" s="324"/>
      <c r="DV1" s="324"/>
      <c r="DW1" s="324"/>
      <c r="DX1" s="324"/>
      <c r="DY1" s="324"/>
      <c r="DZ1" s="324"/>
      <c r="EA1" s="324"/>
      <c r="EB1" s="324"/>
      <c r="EC1" s="324"/>
      <c r="ED1" s="324"/>
      <c r="EE1" s="324"/>
      <c r="EF1" s="324"/>
      <c r="EG1" s="324"/>
      <c r="EH1" s="324"/>
      <c r="EI1" s="324"/>
      <c r="EJ1" s="324"/>
      <c r="EK1" s="324"/>
      <c r="EL1" s="324"/>
      <c r="EM1" s="324"/>
      <c r="EN1" s="324"/>
      <c r="EO1" s="324"/>
      <c r="EP1" s="324"/>
      <c r="EQ1" s="324"/>
      <c r="ER1" s="324"/>
      <c r="ES1" s="324"/>
      <c r="ET1" s="324"/>
      <c r="EU1" s="324"/>
      <c r="EV1" s="324"/>
      <c r="EW1" s="324"/>
      <c r="EX1" s="324"/>
      <c r="EY1" s="324"/>
      <c r="EZ1" s="324"/>
      <c r="FA1" s="324"/>
      <c r="FB1" s="324"/>
      <c r="FC1" s="324"/>
      <c r="FD1" s="324"/>
      <c r="FE1" s="324"/>
      <c r="FF1" s="324"/>
      <c r="FG1" s="324"/>
      <c r="FH1" s="324"/>
      <c r="FI1" s="324"/>
      <c r="FJ1" s="324"/>
      <c r="FK1" s="324"/>
      <c r="FL1" s="324"/>
      <c r="FM1" s="324"/>
      <c r="FN1" s="324"/>
      <c r="FO1" s="324"/>
      <c r="FP1" s="324"/>
      <c r="FQ1" s="324"/>
      <c r="FR1" s="324"/>
      <c r="FS1" s="324"/>
      <c r="FT1" s="324"/>
      <c r="FU1" s="324"/>
      <c r="FV1" s="324"/>
      <c r="FW1" s="324"/>
      <c r="FX1" s="324"/>
      <c r="FY1" s="324"/>
      <c r="FZ1" s="324"/>
      <c r="GA1" s="324"/>
      <c r="GB1" s="324"/>
      <c r="GC1" s="324"/>
      <c r="GD1" s="324"/>
      <c r="GE1" s="324"/>
      <c r="GF1" s="324"/>
      <c r="GG1" s="324"/>
      <c r="GH1" s="324"/>
      <c r="GI1" s="324"/>
      <c r="GJ1" s="324"/>
      <c r="GK1" s="324"/>
      <c r="GL1" s="324"/>
      <c r="GM1" s="324"/>
      <c r="GN1" s="324"/>
      <c r="GO1" s="324"/>
      <c r="GP1" s="324"/>
      <c r="GQ1" s="324"/>
      <c r="GR1" s="324"/>
      <c r="GS1" s="324"/>
      <c r="GT1" s="324"/>
      <c r="GU1" s="324"/>
      <c r="GV1" s="324"/>
      <c r="GW1" s="324"/>
      <c r="GX1" s="324"/>
      <c r="GY1" s="324"/>
      <c r="GZ1" s="324"/>
      <c r="HA1" s="324"/>
      <c r="HB1" s="324"/>
      <c r="HC1" s="324"/>
      <c r="HD1" s="324"/>
      <c r="HE1" s="324"/>
      <c r="HF1" s="324"/>
      <c r="HG1" s="324"/>
      <c r="HH1" s="324"/>
      <c r="HI1" s="324"/>
      <c r="HJ1" s="324"/>
      <c r="HK1" s="324"/>
      <c r="HL1" s="324"/>
      <c r="HM1" s="324"/>
      <c r="HN1" s="324"/>
      <c r="HO1" s="324"/>
      <c r="HP1" s="324"/>
      <c r="HQ1" s="324"/>
      <c r="HR1" s="324"/>
      <c r="HS1" s="324"/>
      <c r="HT1" s="324"/>
      <c r="HU1" s="324"/>
      <c r="HV1" s="324"/>
      <c r="HW1" s="324"/>
      <c r="HX1" s="324"/>
      <c r="HY1" s="324"/>
      <c r="HZ1" s="324"/>
      <c r="IA1" s="324"/>
      <c r="IB1" s="324"/>
      <c r="IC1" s="324"/>
      <c r="ID1" s="324"/>
      <c r="IE1" s="324"/>
      <c r="IF1" s="324"/>
      <c r="IG1" s="324"/>
      <c r="IH1" s="324"/>
      <c r="II1" s="324"/>
      <c r="IJ1" s="324"/>
      <c r="IK1" s="324"/>
      <c r="IL1" s="324"/>
      <c r="IM1" s="324"/>
      <c r="IN1" s="324"/>
      <c r="IO1" s="324"/>
      <c r="IP1" s="324"/>
      <c r="IQ1" s="324"/>
      <c r="IR1" s="324"/>
      <c r="IS1" s="324"/>
      <c r="IT1" s="324"/>
    </row>
    <row r="2" spans="1:254" s="319" customFormat="1" ht="14.25" customHeight="1" thickBot="1">
      <c r="A2" s="160"/>
      <c r="B2" s="160"/>
      <c r="C2" s="160"/>
      <c r="D2" s="160"/>
      <c r="E2" s="160"/>
      <c r="F2" s="160"/>
      <c r="G2" s="160"/>
      <c r="H2" s="183"/>
      <c r="I2" s="192"/>
      <c r="J2" s="160"/>
      <c r="K2" s="322"/>
      <c r="L2" s="322"/>
      <c r="M2" s="322"/>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c r="FZ2" s="324"/>
      <c r="GA2" s="324"/>
      <c r="GB2" s="324"/>
      <c r="GC2" s="324"/>
      <c r="GD2" s="324"/>
      <c r="GE2" s="324"/>
      <c r="GF2" s="324"/>
      <c r="GG2" s="324"/>
      <c r="GH2" s="324"/>
      <c r="GI2" s="324"/>
      <c r="GJ2" s="324"/>
      <c r="GK2" s="324"/>
      <c r="GL2" s="324"/>
      <c r="GM2" s="324"/>
      <c r="GN2" s="324"/>
      <c r="GO2" s="324"/>
      <c r="GP2" s="324"/>
      <c r="GQ2" s="324"/>
      <c r="GR2" s="324"/>
      <c r="GS2" s="324"/>
      <c r="GT2" s="324"/>
      <c r="GU2" s="324"/>
      <c r="GV2" s="324"/>
      <c r="GW2" s="324"/>
      <c r="GX2" s="324"/>
      <c r="GY2" s="324"/>
      <c r="GZ2" s="324"/>
      <c r="HA2" s="324"/>
      <c r="HB2" s="324"/>
      <c r="HC2" s="324"/>
      <c r="HD2" s="324"/>
      <c r="HE2" s="324"/>
      <c r="HF2" s="324"/>
      <c r="HG2" s="324"/>
      <c r="HH2" s="324"/>
      <c r="HI2" s="324"/>
      <c r="HJ2" s="324"/>
      <c r="HK2" s="324"/>
      <c r="HL2" s="324"/>
      <c r="HM2" s="324"/>
      <c r="HN2" s="324"/>
      <c r="HO2" s="324"/>
      <c r="HP2" s="324"/>
      <c r="HQ2" s="324"/>
      <c r="HR2" s="324"/>
      <c r="HS2" s="324"/>
      <c r="HT2" s="324"/>
      <c r="HU2" s="324"/>
      <c r="HV2" s="324"/>
      <c r="HW2" s="324"/>
      <c r="HX2" s="324"/>
      <c r="HY2" s="324"/>
      <c r="HZ2" s="324"/>
      <c r="IA2" s="324"/>
      <c r="IB2" s="324"/>
      <c r="IC2" s="324"/>
      <c r="ID2" s="324"/>
      <c r="IE2" s="324"/>
      <c r="IF2" s="324"/>
      <c r="IG2" s="324"/>
      <c r="IH2" s="324"/>
      <c r="II2" s="324"/>
      <c r="IJ2" s="324"/>
      <c r="IK2" s="324"/>
      <c r="IL2" s="324"/>
      <c r="IM2" s="324"/>
      <c r="IN2" s="324"/>
      <c r="IO2" s="324"/>
      <c r="IP2" s="324"/>
      <c r="IQ2" s="324"/>
      <c r="IR2" s="324"/>
      <c r="IS2" s="324"/>
      <c r="IT2" s="324"/>
    </row>
    <row r="3" spans="1:254" s="297" customFormat="1" ht="15" customHeight="1" thickBot="1">
      <c r="A3" s="825" t="s">
        <v>97</v>
      </c>
      <c r="B3" s="995"/>
      <c r="C3" s="826"/>
      <c r="D3" s="989" t="str">
        <f>IF('LFA_Section 1A (1)'!C3="","",'LFA_Section 1A (1)'!C3)</f>
        <v>UNOPS/LFA-BHUTAN</v>
      </c>
      <c r="E3" s="990"/>
      <c r="F3" s="990"/>
      <c r="G3" s="991"/>
      <c r="H3" s="191"/>
      <c r="I3" s="151"/>
      <c r="J3" s="151"/>
      <c r="K3" s="332"/>
      <c r="L3" s="316"/>
      <c r="M3" s="316"/>
      <c r="N3" s="316"/>
      <c r="O3" s="316"/>
      <c r="P3" s="316"/>
      <c r="Q3" s="316"/>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c r="FX3" s="324"/>
      <c r="FY3" s="324"/>
      <c r="FZ3" s="324"/>
      <c r="GA3" s="324"/>
      <c r="GB3" s="324"/>
      <c r="GC3" s="324"/>
      <c r="GD3" s="324"/>
      <c r="GE3" s="324"/>
      <c r="GF3" s="324"/>
      <c r="GG3" s="324"/>
      <c r="GH3" s="324"/>
      <c r="GI3" s="324"/>
      <c r="GJ3" s="324"/>
      <c r="GK3" s="324"/>
      <c r="GL3" s="324"/>
      <c r="GM3" s="324"/>
      <c r="GN3" s="324"/>
      <c r="GO3" s="324"/>
      <c r="GP3" s="324"/>
      <c r="GQ3" s="324"/>
      <c r="GR3" s="324"/>
      <c r="GS3" s="324"/>
      <c r="GT3" s="324"/>
      <c r="GU3" s="324"/>
      <c r="GV3" s="324"/>
      <c r="GW3" s="324"/>
      <c r="GX3" s="324"/>
      <c r="GY3" s="324"/>
      <c r="GZ3" s="324"/>
      <c r="HA3" s="324"/>
      <c r="HB3" s="324"/>
      <c r="HC3" s="324"/>
      <c r="HD3" s="324"/>
      <c r="HE3" s="324"/>
      <c r="HF3" s="324"/>
      <c r="HG3" s="324"/>
      <c r="HH3" s="324"/>
      <c r="HI3" s="324"/>
      <c r="HJ3" s="324"/>
      <c r="HK3" s="324"/>
      <c r="HL3" s="324"/>
      <c r="HM3" s="324"/>
      <c r="HN3" s="324"/>
      <c r="HO3" s="324"/>
      <c r="HP3" s="324"/>
      <c r="HQ3" s="324"/>
      <c r="HR3" s="324"/>
      <c r="HS3" s="324"/>
      <c r="HT3" s="324"/>
      <c r="HU3" s="324"/>
      <c r="HV3" s="324"/>
      <c r="HW3" s="324"/>
      <c r="HX3" s="324"/>
      <c r="HY3" s="324"/>
      <c r="HZ3" s="324"/>
      <c r="IA3" s="324"/>
      <c r="IB3" s="324"/>
      <c r="IC3" s="324"/>
      <c r="ID3" s="324"/>
      <c r="IE3" s="324"/>
      <c r="IF3" s="324"/>
      <c r="IG3" s="324"/>
      <c r="IH3" s="324"/>
      <c r="II3" s="324"/>
      <c r="IJ3" s="324"/>
      <c r="IK3" s="324"/>
      <c r="IL3" s="324"/>
      <c r="IM3" s="324"/>
      <c r="IN3" s="324"/>
      <c r="IO3" s="324"/>
      <c r="IP3" s="324"/>
      <c r="IQ3" s="324"/>
      <c r="IR3" s="324"/>
      <c r="IS3" s="324"/>
      <c r="IT3" s="324"/>
    </row>
    <row r="4" spans="1:252" s="297" customFormat="1" ht="27.75" customHeight="1" thickBot="1">
      <c r="A4" s="314" t="s">
        <v>194</v>
      </c>
      <c r="B4" s="150"/>
      <c r="C4" s="150"/>
      <c r="D4" s="150"/>
      <c r="E4" s="150"/>
      <c r="F4" s="150"/>
      <c r="G4" s="150"/>
      <c r="H4" s="150"/>
      <c r="I4" s="150"/>
      <c r="J4" s="150"/>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4" s="297" customFormat="1" ht="15" customHeight="1">
      <c r="A5" s="630" t="s">
        <v>340</v>
      </c>
      <c r="B5" s="996"/>
      <c r="C5" s="631"/>
      <c r="D5" s="992" t="str">
        <f>IF('LFA_Section 1A (1)'!C5="","",'LFA_Section 1A (1)'!C5)</f>
        <v>Bhutan</v>
      </c>
      <c r="E5" s="993"/>
      <c r="F5" s="993"/>
      <c r="G5" s="994"/>
      <c r="H5" s="191"/>
      <c r="I5" s="151"/>
      <c r="J5" s="151"/>
      <c r="K5" s="332"/>
      <c r="L5" s="316"/>
      <c r="M5" s="316"/>
      <c r="N5" s="316"/>
      <c r="O5" s="316"/>
      <c r="P5" s="316"/>
      <c r="Q5" s="316"/>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c r="FF5" s="324"/>
      <c r="FG5" s="324"/>
      <c r="FH5" s="324"/>
      <c r="FI5" s="324"/>
      <c r="FJ5" s="324"/>
      <c r="FK5" s="324"/>
      <c r="FL5" s="324"/>
      <c r="FM5" s="324"/>
      <c r="FN5" s="324"/>
      <c r="FO5" s="324"/>
      <c r="FP5" s="324"/>
      <c r="FQ5" s="324"/>
      <c r="FR5" s="324"/>
      <c r="FS5" s="324"/>
      <c r="FT5" s="324"/>
      <c r="FU5" s="324"/>
      <c r="FV5" s="324"/>
      <c r="FW5" s="324"/>
      <c r="FX5" s="324"/>
      <c r="FY5" s="324"/>
      <c r="FZ5" s="324"/>
      <c r="GA5" s="324"/>
      <c r="GB5" s="324"/>
      <c r="GC5" s="324"/>
      <c r="GD5" s="324"/>
      <c r="GE5" s="324"/>
      <c r="GF5" s="324"/>
      <c r="GG5" s="324"/>
      <c r="GH5" s="324"/>
      <c r="GI5" s="324"/>
      <c r="GJ5" s="324"/>
      <c r="GK5" s="324"/>
      <c r="GL5" s="324"/>
      <c r="GM5" s="324"/>
      <c r="GN5" s="324"/>
      <c r="GO5" s="324"/>
      <c r="GP5" s="324"/>
      <c r="GQ5" s="324"/>
      <c r="GR5" s="324"/>
      <c r="GS5" s="324"/>
      <c r="GT5" s="324"/>
      <c r="GU5" s="324"/>
      <c r="GV5" s="324"/>
      <c r="GW5" s="324"/>
      <c r="GX5" s="324"/>
      <c r="GY5" s="324"/>
      <c r="GZ5" s="324"/>
      <c r="HA5" s="324"/>
      <c r="HB5" s="324"/>
      <c r="HC5" s="324"/>
      <c r="HD5" s="324"/>
      <c r="HE5" s="324"/>
      <c r="HF5" s="324"/>
      <c r="HG5" s="324"/>
      <c r="HH5" s="324"/>
      <c r="HI5" s="324"/>
      <c r="HJ5" s="324"/>
      <c r="HK5" s="324"/>
      <c r="HL5" s="324"/>
      <c r="HM5" s="324"/>
      <c r="HN5" s="324"/>
      <c r="HO5" s="324"/>
      <c r="HP5" s="324"/>
      <c r="HQ5" s="324"/>
      <c r="HR5" s="324"/>
      <c r="HS5" s="324"/>
      <c r="HT5" s="324"/>
      <c r="HU5" s="324"/>
      <c r="HV5" s="324"/>
      <c r="HW5" s="324"/>
      <c r="HX5" s="324"/>
      <c r="HY5" s="324"/>
      <c r="HZ5" s="324"/>
      <c r="IA5" s="324"/>
      <c r="IB5" s="324"/>
      <c r="IC5" s="324"/>
      <c r="ID5" s="324"/>
      <c r="IE5" s="324"/>
      <c r="IF5" s="324"/>
      <c r="IG5" s="324"/>
      <c r="IH5" s="324"/>
      <c r="II5" s="324"/>
      <c r="IJ5" s="324"/>
      <c r="IK5" s="324"/>
      <c r="IL5" s="324"/>
      <c r="IM5" s="324"/>
      <c r="IN5" s="324"/>
      <c r="IO5" s="324"/>
      <c r="IP5" s="324"/>
      <c r="IQ5" s="324"/>
      <c r="IR5" s="324"/>
      <c r="IS5" s="324"/>
      <c r="IT5" s="324"/>
    </row>
    <row r="6" spans="1:254" s="297" customFormat="1" ht="15" customHeight="1">
      <c r="A6" s="616" t="s">
        <v>341</v>
      </c>
      <c r="B6" s="997"/>
      <c r="C6" s="617"/>
      <c r="D6" s="778" t="str">
        <f>IF('LFA_Section 1A (1)'!C6="","",'LFA_Section 1A (1)'!C6)</f>
        <v>HIV/AIDS</v>
      </c>
      <c r="E6" s="779"/>
      <c r="F6" s="779"/>
      <c r="G6" s="780"/>
      <c r="H6" s="191"/>
      <c r="I6" s="151"/>
      <c r="J6" s="151"/>
      <c r="K6" s="316"/>
      <c r="L6" s="316"/>
      <c r="M6" s="316"/>
      <c r="N6" s="316"/>
      <c r="O6" s="316"/>
      <c r="P6" s="316"/>
      <c r="Q6" s="316"/>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324"/>
      <c r="FG6" s="324"/>
      <c r="FH6" s="324"/>
      <c r="FI6" s="324"/>
      <c r="FJ6" s="324"/>
      <c r="FK6" s="324"/>
      <c r="FL6" s="324"/>
      <c r="FM6" s="324"/>
      <c r="FN6" s="324"/>
      <c r="FO6" s="324"/>
      <c r="FP6" s="324"/>
      <c r="FQ6" s="324"/>
      <c r="FR6" s="324"/>
      <c r="FS6" s="324"/>
      <c r="FT6" s="324"/>
      <c r="FU6" s="324"/>
      <c r="FV6" s="324"/>
      <c r="FW6" s="324"/>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4"/>
      <c r="HC6" s="324"/>
      <c r="HD6" s="324"/>
      <c r="HE6" s="324"/>
      <c r="HF6" s="324"/>
      <c r="HG6" s="324"/>
      <c r="HH6" s="324"/>
      <c r="HI6" s="324"/>
      <c r="HJ6" s="324"/>
      <c r="HK6" s="324"/>
      <c r="HL6" s="324"/>
      <c r="HM6" s="324"/>
      <c r="HN6" s="324"/>
      <c r="HO6" s="324"/>
      <c r="HP6" s="324"/>
      <c r="HQ6" s="324"/>
      <c r="HR6" s="324"/>
      <c r="HS6" s="324"/>
      <c r="HT6" s="324"/>
      <c r="HU6" s="324"/>
      <c r="HV6" s="324"/>
      <c r="HW6" s="324"/>
      <c r="HX6" s="324"/>
      <c r="HY6" s="324"/>
      <c r="HZ6" s="324"/>
      <c r="IA6" s="324"/>
      <c r="IB6" s="324"/>
      <c r="IC6" s="324"/>
      <c r="ID6" s="324"/>
      <c r="IE6" s="324"/>
      <c r="IF6" s="324"/>
      <c r="IG6" s="324"/>
      <c r="IH6" s="324"/>
      <c r="II6" s="324"/>
      <c r="IJ6" s="324"/>
      <c r="IK6" s="324"/>
      <c r="IL6" s="324"/>
      <c r="IM6" s="324"/>
      <c r="IN6" s="324"/>
      <c r="IO6" s="324"/>
      <c r="IP6" s="324"/>
      <c r="IQ6" s="324"/>
      <c r="IR6" s="324"/>
      <c r="IS6" s="324"/>
      <c r="IT6" s="324"/>
    </row>
    <row r="7" spans="1:254" s="297" customFormat="1" ht="15" customHeight="1">
      <c r="A7" s="616" t="s">
        <v>7</v>
      </c>
      <c r="B7" s="997"/>
      <c r="C7" s="617"/>
      <c r="D7" s="986" t="str">
        <f>IF('LFA_Section 1A (1)'!C7="","",'LFA_Section 1A (1)'!C7)</f>
        <v>BTN-607-G03-H</v>
      </c>
      <c r="E7" s="987"/>
      <c r="F7" s="987"/>
      <c r="G7" s="988"/>
      <c r="H7" s="194"/>
      <c r="I7" s="151"/>
      <c r="J7" s="151"/>
      <c r="K7" s="316"/>
      <c r="L7" s="316"/>
      <c r="M7" s="316"/>
      <c r="N7" s="316"/>
      <c r="O7" s="316"/>
      <c r="P7" s="316"/>
      <c r="Q7" s="316"/>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c r="FF7" s="324"/>
      <c r="FG7" s="324"/>
      <c r="FH7" s="324"/>
      <c r="FI7" s="324"/>
      <c r="FJ7" s="324"/>
      <c r="FK7" s="324"/>
      <c r="FL7" s="324"/>
      <c r="FM7" s="324"/>
      <c r="FN7" s="324"/>
      <c r="FO7" s="324"/>
      <c r="FP7" s="324"/>
      <c r="FQ7" s="324"/>
      <c r="FR7" s="324"/>
      <c r="FS7" s="324"/>
      <c r="FT7" s="324"/>
      <c r="FU7" s="324"/>
      <c r="FV7" s="324"/>
      <c r="FW7" s="324"/>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4"/>
      <c r="HC7" s="324"/>
      <c r="HD7" s="324"/>
      <c r="HE7" s="324"/>
      <c r="HF7" s="324"/>
      <c r="HG7" s="324"/>
      <c r="HH7" s="324"/>
      <c r="HI7" s="324"/>
      <c r="HJ7" s="324"/>
      <c r="HK7" s="324"/>
      <c r="HL7" s="324"/>
      <c r="HM7" s="324"/>
      <c r="HN7" s="324"/>
      <c r="HO7" s="324"/>
      <c r="HP7" s="324"/>
      <c r="HQ7" s="324"/>
      <c r="HR7" s="324"/>
      <c r="HS7" s="324"/>
      <c r="HT7" s="324"/>
      <c r="HU7" s="324"/>
      <c r="HV7" s="324"/>
      <c r="HW7" s="324"/>
      <c r="HX7" s="324"/>
      <c r="HY7" s="324"/>
      <c r="HZ7" s="324"/>
      <c r="IA7" s="324"/>
      <c r="IB7" s="324"/>
      <c r="IC7" s="324"/>
      <c r="ID7" s="324"/>
      <c r="IE7" s="324"/>
      <c r="IF7" s="324"/>
      <c r="IG7" s="324"/>
      <c r="IH7" s="324"/>
      <c r="II7" s="324"/>
      <c r="IJ7" s="324"/>
      <c r="IK7" s="324"/>
      <c r="IL7" s="324"/>
      <c r="IM7" s="324"/>
      <c r="IN7" s="324"/>
      <c r="IO7" s="324"/>
      <c r="IP7" s="324"/>
      <c r="IQ7" s="324"/>
      <c r="IR7" s="324"/>
      <c r="IS7" s="324"/>
      <c r="IT7" s="324"/>
    </row>
    <row r="8" spans="1:254" s="297" customFormat="1" ht="15" customHeight="1">
      <c r="A8" s="616" t="s">
        <v>343</v>
      </c>
      <c r="B8" s="997"/>
      <c r="C8" s="617"/>
      <c r="D8" s="778" t="str">
        <f>IF('LFA_Section 1A (1)'!C8="","",'LFA_Section 1A (1)'!C8)</f>
        <v>Ministry of Health and GNHC,  ROYAL GOVERNMENT OF BHUTAN</v>
      </c>
      <c r="E8" s="779"/>
      <c r="F8" s="779"/>
      <c r="G8" s="780"/>
      <c r="H8" s="191"/>
      <c r="I8" s="151"/>
      <c r="J8" s="151"/>
      <c r="K8" s="316"/>
      <c r="L8" s="316"/>
      <c r="M8" s="316"/>
      <c r="N8" s="316"/>
      <c r="O8" s="316"/>
      <c r="P8" s="316"/>
      <c r="Q8" s="316"/>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324"/>
      <c r="ID8" s="324"/>
      <c r="IE8" s="324"/>
      <c r="IF8" s="324"/>
      <c r="IG8" s="324"/>
      <c r="IH8" s="324"/>
      <c r="II8" s="324"/>
      <c r="IJ8" s="324"/>
      <c r="IK8" s="324"/>
      <c r="IL8" s="324"/>
      <c r="IM8" s="324"/>
      <c r="IN8" s="324"/>
      <c r="IO8" s="324"/>
      <c r="IP8" s="324"/>
      <c r="IQ8" s="324"/>
      <c r="IR8" s="324"/>
      <c r="IS8" s="324"/>
      <c r="IT8" s="324"/>
    </row>
    <row r="9" spans="1:254" s="297" customFormat="1" ht="15" customHeight="1">
      <c r="A9" s="616" t="s">
        <v>382</v>
      </c>
      <c r="B9" s="997"/>
      <c r="C9" s="617"/>
      <c r="D9" s="998">
        <f>IF('LFA_Section 1A (1)'!C9="","",'LFA_Section 1A (1)'!C9)</f>
        <v>39479</v>
      </c>
      <c r="E9" s="999"/>
      <c r="F9" s="999"/>
      <c r="G9" s="1000"/>
      <c r="H9" s="149"/>
      <c r="I9" s="151"/>
      <c r="J9" s="151"/>
      <c r="K9" s="316"/>
      <c r="L9" s="316"/>
      <c r="M9" s="316"/>
      <c r="N9" s="316"/>
      <c r="O9" s="316"/>
      <c r="P9" s="316"/>
      <c r="Q9" s="316"/>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24"/>
      <c r="HN9" s="324"/>
      <c r="HO9" s="324"/>
      <c r="HP9" s="324"/>
      <c r="HQ9" s="324"/>
      <c r="HR9" s="324"/>
      <c r="HS9" s="324"/>
      <c r="HT9" s="324"/>
      <c r="HU9" s="324"/>
      <c r="HV9" s="324"/>
      <c r="HW9" s="324"/>
      <c r="HX9" s="324"/>
      <c r="HY9" s="324"/>
      <c r="HZ9" s="324"/>
      <c r="IA9" s="324"/>
      <c r="IB9" s="324"/>
      <c r="IC9" s="324"/>
      <c r="ID9" s="324"/>
      <c r="IE9" s="324"/>
      <c r="IF9" s="324"/>
      <c r="IG9" s="324"/>
      <c r="IH9" s="324"/>
      <c r="II9" s="324"/>
      <c r="IJ9" s="324"/>
      <c r="IK9" s="324"/>
      <c r="IL9" s="324"/>
      <c r="IM9" s="324"/>
      <c r="IN9" s="324"/>
      <c r="IO9" s="324"/>
      <c r="IP9" s="324"/>
      <c r="IQ9" s="324"/>
      <c r="IR9" s="324"/>
      <c r="IS9" s="324"/>
      <c r="IT9" s="324"/>
    </row>
    <row r="10" spans="1:254" s="297" customFormat="1" ht="15" customHeight="1" thickBot="1">
      <c r="A10" s="632" t="s">
        <v>344</v>
      </c>
      <c r="B10" s="1010"/>
      <c r="C10" s="633"/>
      <c r="D10" s="675" t="str">
        <f>IF('LFA_Section 1A (1)'!C10="","",'LFA_Section 1A (1)'!C10)</f>
        <v>USD</v>
      </c>
      <c r="E10" s="676"/>
      <c r="F10" s="676"/>
      <c r="G10" s="677"/>
      <c r="H10" s="191"/>
      <c r="I10" s="151"/>
      <c r="J10" s="151"/>
      <c r="K10" s="316"/>
      <c r="L10" s="316"/>
      <c r="M10" s="316"/>
      <c r="N10" s="316"/>
      <c r="O10" s="316"/>
      <c r="P10" s="316"/>
      <c r="Q10" s="316"/>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row>
    <row r="11" spans="1:252" s="297" customFormat="1" ht="27" customHeight="1" thickBot="1">
      <c r="A11" s="292" t="s">
        <v>195</v>
      </c>
      <c r="B11" s="150"/>
      <c r="C11" s="150"/>
      <c r="D11" s="150"/>
      <c r="E11" s="150"/>
      <c r="F11" s="150"/>
      <c r="G11" s="150"/>
      <c r="H11" s="150"/>
      <c r="I11" s="150"/>
      <c r="J11" s="150"/>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4" s="297" customFormat="1" ht="15" customHeight="1">
      <c r="A12" s="1007" t="s">
        <v>69</v>
      </c>
      <c r="B12" s="1008"/>
      <c r="C12" s="1009"/>
      <c r="D12" s="137" t="s">
        <v>76</v>
      </c>
      <c r="E12" s="287" t="str">
        <f>IF('LFA_Section 1A (1)'!D12="Select","",'LFA_Section 1A (1)'!D12)</f>
        <v>Quarter</v>
      </c>
      <c r="F12" s="119" t="s">
        <v>77</v>
      </c>
      <c r="G12" s="289">
        <f>IF('LFA_Section 1A (1)'!F12="Select","",'LFA_Section 1A (1)'!F12)</f>
        <v>11</v>
      </c>
      <c r="H12" s="191"/>
      <c r="I12" s="151"/>
      <c r="J12" s="151"/>
      <c r="K12" s="316"/>
      <c r="L12" s="316"/>
      <c r="M12" s="316"/>
      <c r="N12" s="316"/>
      <c r="O12" s="316"/>
      <c r="P12" s="316"/>
      <c r="Q12" s="316"/>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row>
    <row r="13" spans="1:254" s="297" customFormat="1" ht="15" customHeight="1">
      <c r="A13" s="1001" t="s">
        <v>70</v>
      </c>
      <c r="B13" s="1002"/>
      <c r="C13" s="1003"/>
      <c r="D13" s="139" t="s">
        <v>345</v>
      </c>
      <c r="E13" s="288">
        <f>IF('LFA_Section 1A (1)'!D13="Select","",'LFA_Section 1A (1)'!D13)</f>
        <v>40391</v>
      </c>
      <c r="F13" s="21" t="s">
        <v>375</v>
      </c>
      <c r="G13" s="290">
        <f>IF('LFA_Section 1A (1)'!F13="Select","",'LFA_Section 1A (1)'!F13)</f>
        <v>40482</v>
      </c>
      <c r="H13" s="149"/>
      <c r="I13" s="151"/>
      <c r="J13" s="151"/>
      <c r="K13" s="316"/>
      <c r="L13" s="316"/>
      <c r="M13" s="316"/>
      <c r="N13" s="316"/>
      <c r="O13" s="316"/>
      <c r="P13" s="316"/>
      <c r="Q13" s="316"/>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row>
    <row r="14" spans="1:254" s="297" customFormat="1" ht="15" customHeight="1" thickBot="1">
      <c r="A14" s="1004" t="s">
        <v>71</v>
      </c>
      <c r="B14" s="1005"/>
      <c r="C14" s="1006"/>
      <c r="D14" s="676">
        <f>IF('LFA_Section 1A (1)'!C14="Select","",'LFA_Section 1A (1)'!C14)</f>
        <v>11</v>
      </c>
      <c r="E14" s="676"/>
      <c r="F14" s="676"/>
      <c r="G14" s="677"/>
      <c r="H14" s="191"/>
      <c r="I14" s="151"/>
      <c r="J14" s="151"/>
      <c r="K14" s="316"/>
      <c r="L14" s="316"/>
      <c r="M14" s="316"/>
      <c r="N14" s="316"/>
      <c r="O14" s="316"/>
      <c r="P14" s="316"/>
      <c r="Q14" s="316"/>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row>
    <row r="15" spans="1:252" s="297" customFormat="1" ht="27" customHeight="1" thickBot="1">
      <c r="A15" s="292" t="s">
        <v>196</v>
      </c>
      <c r="B15" s="150"/>
      <c r="C15" s="150"/>
      <c r="D15" s="150"/>
      <c r="E15" s="150"/>
      <c r="F15" s="150"/>
      <c r="G15" s="150"/>
      <c r="H15" s="150"/>
      <c r="I15" s="150"/>
      <c r="J15" s="150"/>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4" s="297" customFormat="1" ht="15" customHeight="1">
      <c r="A16" s="1007" t="s">
        <v>75</v>
      </c>
      <c r="B16" s="1008"/>
      <c r="C16" s="1009"/>
      <c r="D16" s="137" t="s">
        <v>76</v>
      </c>
      <c r="E16" s="287" t="str">
        <f>IF('LFA_Section 1A (1)'!D16="Select","",'LFA_Section 1A (1)'!D16)</f>
        <v>Semester</v>
      </c>
      <c r="F16" s="119" t="s">
        <v>77</v>
      </c>
      <c r="G16" s="289">
        <f>IF('LFA_Section 1A (1)'!F16="Select","",'LFA_Section 1A (1)'!F16)</f>
        <v>4</v>
      </c>
      <c r="H16" s="191"/>
      <c r="I16" s="151"/>
      <c r="J16" s="151"/>
      <c r="K16" s="316"/>
      <c r="L16" s="316"/>
      <c r="M16" s="316"/>
      <c r="N16" s="316"/>
      <c r="O16" s="316"/>
      <c r="P16" s="316"/>
      <c r="Q16" s="316"/>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24"/>
      <c r="HN16" s="324"/>
      <c r="HO16" s="324"/>
      <c r="HP16" s="324"/>
      <c r="HQ16" s="324"/>
      <c r="HR16" s="324"/>
      <c r="HS16" s="324"/>
      <c r="HT16" s="324"/>
      <c r="HU16" s="324"/>
      <c r="HV16" s="324"/>
      <c r="HW16" s="324"/>
      <c r="HX16" s="324"/>
      <c r="HY16" s="324"/>
      <c r="HZ16" s="324"/>
      <c r="IA16" s="324"/>
      <c r="IB16" s="324"/>
      <c r="IC16" s="324"/>
      <c r="ID16" s="324"/>
      <c r="IE16" s="324"/>
      <c r="IF16" s="324"/>
      <c r="IG16" s="324"/>
      <c r="IH16" s="324"/>
      <c r="II16" s="324"/>
      <c r="IJ16" s="324"/>
      <c r="IK16" s="324"/>
      <c r="IL16" s="324"/>
      <c r="IM16" s="324"/>
      <c r="IN16" s="324"/>
      <c r="IO16" s="324"/>
      <c r="IP16" s="324"/>
      <c r="IQ16" s="324"/>
      <c r="IR16" s="324"/>
      <c r="IS16" s="324"/>
      <c r="IT16" s="324"/>
    </row>
    <row r="17" spans="1:254" s="297" customFormat="1" ht="15" customHeight="1">
      <c r="A17" s="1001" t="s">
        <v>72</v>
      </c>
      <c r="B17" s="1002"/>
      <c r="C17" s="1003"/>
      <c r="D17" s="139" t="s">
        <v>345</v>
      </c>
      <c r="E17" s="288">
        <f>IF('LFA_Section 1A (1)'!D17="Select","",'LFA_Section 1A (1)'!D17)</f>
        <v>40483</v>
      </c>
      <c r="F17" s="21" t="s">
        <v>375</v>
      </c>
      <c r="G17" s="290">
        <f>IF('LFA_Section 1A (1)'!F17="Select","",'LFA_Section 1A (1)'!F17)</f>
        <v>40663</v>
      </c>
      <c r="H17" s="149"/>
      <c r="I17" s="151"/>
      <c r="J17" s="151"/>
      <c r="K17" s="316"/>
      <c r="L17" s="316"/>
      <c r="M17" s="316"/>
      <c r="N17" s="316"/>
      <c r="O17" s="316"/>
      <c r="P17" s="316"/>
      <c r="Q17" s="316"/>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4"/>
      <c r="EK17" s="324"/>
      <c r="EL17" s="324"/>
      <c r="EM17" s="324"/>
      <c r="EN17" s="324"/>
      <c r="EO17" s="324"/>
      <c r="EP17" s="324"/>
      <c r="EQ17" s="324"/>
      <c r="ER17" s="324"/>
      <c r="ES17" s="324"/>
      <c r="ET17" s="324"/>
      <c r="EU17" s="324"/>
      <c r="EV17" s="324"/>
      <c r="EW17" s="324"/>
      <c r="EX17" s="324"/>
      <c r="EY17" s="324"/>
      <c r="EZ17" s="324"/>
      <c r="FA17" s="324"/>
      <c r="FB17" s="324"/>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4"/>
      <c r="GT17" s="324"/>
      <c r="GU17" s="324"/>
      <c r="GV17" s="324"/>
      <c r="GW17" s="324"/>
      <c r="GX17" s="324"/>
      <c r="GY17" s="324"/>
      <c r="GZ17" s="324"/>
      <c r="HA17" s="324"/>
      <c r="HB17" s="324"/>
      <c r="HC17" s="324"/>
      <c r="HD17" s="324"/>
      <c r="HE17" s="324"/>
      <c r="HF17" s="324"/>
      <c r="HG17" s="324"/>
      <c r="HH17" s="324"/>
      <c r="HI17" s="324"/>
      <c r="HJ17" s="324"/>
      <c r="HK17" s="324"/>
      <c r="HL17" s="324"/>
      <c r="HM17" s="324"/>
      <c r="HN17" s="324"/>
      <c r="HO17" s="324"/>
      <c r="HP17" s="324"/>
      <c r="HQ17" s="324"/>
      <c r="HR17" s="324"/>
      <c r="HS17" s="324"/>
      <c r="HT17" s="324"/>
      <c r="HU17" s="324"/>
      <c r="HV17" s="324"/>
      <c r="HW17" s="324"/>
      <c r="HX17" s="324"/>
      <c r="HY17" s="324"/>
      <c r="HZ17" s="324"/>
      <c r="IA17" s="324"/>
      <c r="IB17" s="324"/>
      <c r="IC17" s="324"/>
      <c r="ID17" s="324"/>
      <c r="IE17" s="324"/>
      <c r="IF17" s="324"/>
      <c r="IG17" s="324"/>
      <c r="IH17" s="324"/>
      <c r="II17" s="324"/>
      <c r="IJ17" s="324"/>
      <c r="IK17" s="324"/>
      <c r="IL17" s="324"/>
      <c r="IM17" s="324"/>
      <c r="IN17" s="324"/>
      <c r="IO17" s="324"/>
      <c r="IP17" s="324"/>
      <c r="IQ17" s="324"/>
      <c r="IR17" s="324"/>
      <c r="IS17" s="324"/>
      <c r="IT17" s="324"/>
    </row>
    <row r="18" spans="1:254" s="297" customFormat="1" ht="15" customHeight="1" thickBot="1">
      <c r="A18" s="1004" t="s">
        <v>73</v>
      </c>
      <c r="B18" s="1005"/>
      <c r="C18" s="1006"/>
      <c r="D18" s="676">
        <f>IF('LFA_Section 1A (1)'!C18="Select","",'LFA_Section 1A (1)'!C18)</f>
        <v>5</v>
      </c>
      <c r="E18" s="676"/>
      <c r="F18" s="676"/>
      <c r="G18" s="677"/>
      <c r="H18" s="191"/>
      <c r="I18" s="151"/>
      <c r="J18" s="151"/>
      <c r="K18" s="316"/>
      <c r="L18" s="316"/>
      <c r="M18" s="316"/>
      <c r="N18" s="316"/>
      <c r="O18" s="316"/>
      <c r="P18" s="316"/>
      <c r="Q18" s="316"/>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4"/>
      <c r="EK18" s="324"/>
      <c r="EL18" s="324"/>
      <c r="EM18" s="324"/>
      <c r="EN18" s="324"/>
      <c r="EO18" s="324"/>
      <c r="EP18" s="324"/>
      <c r="EQ18" s="324"/>
      <c r="ER18" s="324"/>
      <c r="ES18" s="324"/>
      <c r="ET18" s="324"/>
      <c r="EU18" s="324"/>
      <c r="EV18" s="324"/>
      <c r="EW18" s="324"/>
      <c r="EX18" s="324"/>
      <c r="EY18" s="324"/>
      <c r="EZ18" s="324"/>
      <c r="FA18" s="324"/>
      <c r="FB18" s="324"/>
      <c r="FC18" s="324"/>
      <c r="FD18" s="324"/>
      <c r="FE18" s="324"/>
      <c r="FF18" s="324"/>
      <c r="FG18" s="324"/>
      <c r="FH18" s="324"/>
      <c r="FI18" s="324"/>
      <c r="FJ18" s="324"/>
      <c r="FK18" s="324"/>
      <c r="FL18" s="324"/>
      <c r="FM18" s="324"/>
      <c r="FN18" s="324"/>
      <c r="FO18" s="324"/>
      <c r="FP18" s="324"/>
      <c r="FQ18" s="324"/>
      <c r="FR18" s="324"/>
      <c r="FS18" s="324"/>
      <c r="FT18" s="324"/>
      <c r="FU18" s="324"/>
      <c r="FV18" s="324"/>
      <c r="FW18" s="324"/>
      <c r="FX18" s="324"/>
      <c r="FY18" s="324"/>
      <c r="FZ18" s="324"/>
      <c r="GA18" s="324"/>
      <c r="GB18" s="324"/>
      <c r="GC18" s="324"/>
      <c r="GD18" s="324"/>
      <c r="GE18" s="324"/>
      <c r="GF18" s="324"/>
      <c r="GG18" s="324"/>
      <c r="GH18" s="324"/>
      <c r="GI18" s="324"/>
      <c r="GJ18" s="324"/>
      <c r="GK18" s="324"/>
      <c r="GL18" s="324"/>
      <c r="GM18" s="324"/>
      <c r="GN18" s="324"/>
      <c r="GO18" s="324"/>
      <c r="GP18" s="324"/>
      <c r="GQ18" s="324"/>
      <c r="GR18" s="324"/>
      <c r="GS18" s="324"/>
      <c r="GT18" s="324"/>
      <c r="GU18" s="324"/>
      <c r="GV18" s="324"/>
      <c r="GW18" s="324"/>
      <c r="GX18" s="324"/>
      <c r="GY18" s="324"/>
      <c r="GZ18" s="324"/>
      <c r="HA18" s="324"/>
      <c r="HB18" s="324"/>
      <c r="HC18" s="324"/>
      <c r="HD18" s="324"/>
      <c r="HE18" s="324"/>
      <c r="HF18" s="324"/>
      <c r="HG18" s="324"/>
      <c r="HH18" s="324"/>
      <c r="HI18" s="324"/>
      <c r="HJ18" s="324"/>
      <c r="HK18" s="324"/>
      <c r="HL18" s="324"/>
      <c r="HM18" s="324"/>
      <c r="HN18" s="324"/>
      <c r="HO18" s="324"/>
      <c r="HP18" s="324"/>
      <c r="HQ18" s="324"/>
      <c r="HR18" s="324"/>
      <c r="HS18" s="324"/>
      <c r="HT18" s="324"/>
      <c r="HU18" s="324"/>
      <c r="HV18" s="324"/>
      <c r="HW18" s="324"/>
      <c r="HX18" s="324"/>
      <c r="HY18" s="324"/>
      <c r="HZ18" s="324"/>
      <c r="IA18" s="324"/>
      <c r="IB18" s="324"/>
      <c r="IC18" s="324"/>
      <c r="ID18" s="324"/>
      <c r="IE18" s="324"/>
      <c r="IF18" s="324"/>
      <c r="IG18" s="324"/>
      <c r="IH18" s="324"/>
      <c r="II18" s="324"/>
      <c r="IJ18" s="324"/>
      <c r="IK18" s="324"/>
      <c r="IL18" s="324"/>
      <c r="IM18" s="324"/>
      <c r="IN18" s="324"/>
      <c r="IO18" s="324"/>
      <c r="IP18" s="324"/>
      <c r="IQ18" s="324"/>
      <c r="IR18" s="324"/>
      <c r="IS18" s="324"/>
      <c r="IT18" s="324"/>
    </row>
    <row r="19" spans="1:254" s="319" customFormat="1" ht="21" customHeight="1">
      <c r="A19" s="161"/>
      <c r="B19" s="161"/>
      <c r="C19" s="161"/>
      <c r="D19" s="161"/>
      <c r="E19" s="161"/>
      <c r="F19" s="161"/>
      <c r="G19" s="161"/>
      <c r="H19" s="161"/>
      <c r="I19" s="161"/>
      <c r="J19" s="160"/>
      <c r="K19" s="322"/>
      <c r="L19" s="322"/>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4"/>
      <c r="GT19" s="324"/>
      <c r="GU19" s="324"/>
      <c r="GV19" s="324"/>
      <c r="GW19" s="324"/>
      <c r="GX19" s="324"/>
      <c r="GY19" s="324"/>
      <c r="GZ19" s="324"/>
      <c r="HA19" s="324"/>
      <c r="HB19" s="324"/>
      <c r="HC19" s="324"/>
      <c r="HD19" s="324"/>
      <c r="HE19" s="324"/>
      <c r="HF19" s="324"/>
      <c r="HG19" s="324"/>
      <c r="HH19" s="324"/>
      <c r="HI19" s="324"/>
      <c r="HJ19" s="324"/>
      <c r="HK19" s="324"/>
      <c r="HL19" s="324"/>
      <c r="HM19" s="324"/>
      <c r="HN19" s="324"/>
      <c r="HO19" s="324"/>
      <c r="HP19" s="324"/>
      <c r="HQ19" s="324"/>
      <c r="HR19" s="324"/>
      <c r="HS19" s="324"/>
      <c r="HT19" s="324"/>
      <c r="HU19" s="324"/>
      <c r="HV19" s="324"/>
      <c r="HW19" s="324"/>
      <c r="HX19" s="324"/>
      <c r="HY19" s="324"/>
      <c r="HZ19" s="324"/>
      <c r="IA19" s="324"/>
      <c r="IB19" s="324"/>
      <c r="IC19" s="324"/>
      <c r="ID19" s="324"/>
      <c r="IE19" s="324"/>
      <c r="IF19" s="324"/>
      <c r="IG19" s="324"/>
      <c r="IH19" s="324"/>
      <c r="II19" s="324"/>
      <c r="IJ19" s="324"/>
      <c r="IK19" s="324"/>
      <c r="IL19" s="324"/>
      <c r="IM19" s="324"/>
      <c r="IN19" s="324"/>
      <c r="IO19" s="324"/>
      <c r="IP19" s="324"/>
      <c r="IQ19" s="324"/>
      <c r="IR19" s="324"/>
      <c r="IS19" s="324"/>
      <c r="IT19" s="324"/>
    </row>
    <row r="20" spans="1:254" s="319" customFormat="1" ht="28.5" customHeight="1">
      <c r="A20" s="154" t="s">
        <v>133</v>
      </c>
      <c r="B20" s="183"/>
      <c r="C20" s="183"/>
      <c r="D20" s="183"/>
      <c r="E20" s="161"/>
      <c r="F20" s="161"/>
      <c r="G20" s="161"/>
      <c r="H20" s="161"/>
      <c r="I20" s="161"/>
      <c r="J20" s="160"/>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4"/>
      <c r="GW20" s="324"/>
      <c r="GX20" s="324"/>
      <c r="GY20" s="324"/>
      <c r="GZ20" s="324"/>
      <c r="HA20" s="324"/>
      <c r="HB20" s="324"/>
      <c r="HC20" s="324"/>
      <c r="HD20" s="324"/>
      <c r="HE20" s="324"/>
      <c r="HF20" s="324"/>
      <c r="HG20" s="324"/>
      <c r="HH20" s="324"/>
      <c r="HI20" s="324"/>
      <c r="HJ20" s="324"/>
      <c r="HK20" s="324"/>
      <c r="HL20" s="324"/>
      <c r="HM20" s="324"/>
      <c r="HN20" s="324"/>
      <c r="HO20" s="324"/>
      <c r="HP20" s="324"/>
      <c r="HQ20" s="324"/>
      <c r="HR20" s="324"/>
      <c r="HS20" s="324"/>
      <c r="HT20" s="324"/>
      <c r="HU20" s="324"/>
      <c r="HV20" s="324"/>
      <c r="HW20" s="324"/>
      <c r="HX20" s="324"/>
      <c r="HY20" s="324"/>
      <c r="HZ20" s="324"/>
      <c r="IA20" s="324"/>
      <c r="IB20" s="324"/>
      <c r="IC20" s="324"/>
      <c r="ID20" s="324"/>
      <c r="IE20" s="324"/>
      <c r="IF20" s="324"/>
      <c r="IG20" s="324"/>
      <c r="IH20" s="324"/>
      <c r="II20" s="324"/>
      <c r="IJ20" s="324"/>
      <c r="IK20" s="324"/>
      <c r="IL20" s="324"/>
      <c r="IM20" s="324"/>
      <c r="IN20" s="324"/>
      <c r="IO20" s="324"/>
      <c r="IP20" s="324"/>
      <c r="IQ20" s="324"/>
      <c r="IR20" s="324"/>
      <c r="IS20" s="324"/>
      <c r="IT20" s="324"/>
    </row>
    <row r="21" spans="1:254" s="309" customFormat="1" ht="18">
      <c r="A21" s="738" t="s">
        <v>134</v>
      </c>
      <c r="B21" s="739"/>
      <c r="C21" s="739"/>
      <c r="D21" s="739"/>
      <c r="E21" s="739"/>
      <c r="F21" s="739"/>
      <c r="G21" s="739"/>
      <c r="H21" s="739"/>
      <c r="I21" s="739"/>
      <c r="J21" s="739"/>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4"/>
      <c r="EK21" s="324"/>
      <c r="EL21" s="324"/>
      <c r="EM21" s="324"/>
      <c r="EN21" s="324"/>
      <c r="EO21" s="324"/>
      <c r="EP21" s="324"/>
      <c r="EQ21" s="324"/>
      <c r="ER21" s="324"/>
      <c r="ES21" s="324"/>
      <c r="ET21" s="324"/>
      <c r="EU21" s="324"/>
      <c r="EV21" s="324"/>
      <c r="EW21" s="324"/>
      <c r="EX21" s="324"/>
      <c r="EY21" s="324"/>
      <c r="EZ21" s="324"/>
      <c r="FA21" s="324"/>
      <c r="FB21" s="324"/>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4"/>
      <c r="GT21" s="324"/>
      <c r="GU21" s="324"/>
      <c r="GV21" s="324"/>
      <c r="GW21" s="324"/>
      <c r="GX21" s="324"/>
      <c r="GY21" s="324"/>
      <c r="GZ21" s="324"/>
      <c r="HA21" s="324"/>
      <c r="HB21" s="324"/>
      <c r="HC21" s="324"/>
      <c r="HD21" s="324"/>
      <c r="HE21" s="324"/>
      <c r="HF21" s="324"/>
      <c r="HG21" s="324"/>
      <c r="HH21" s="324"/>
      <c r="HI21" s="324"/>
      <c r="HJ21" s="324"/>
      <c r="HK21" s="324"/>
      <c r="HL21" s="324"/>
      <c r="HM21" s="324"/>
      <c r="HN21" s="324"/>
      <c r="HO21" s="324"/>
      <c r="HP21" s="324"/>
      <c r="HQ21" s="324"/>
      <c r="HR21" s="324"/>
      <c r="HS21" s="324"/>
      <c r="HT21" s="324"/>
      <c r="HU21" s="324"/>
      <c r="HV21" s="324"/>
      <c r="HW21" s="324"/>
      <c r="HX21" s="324"/>
      <c r="HY21" s="324"/>
      <c r="HZ21" s="324"/>
      <c r="IA21" s="324"/>
      <c r="IB21" s="324"/>
      <c r="IC21" s="324"/>
      <c r="ID21" s="324"/>
      <c r="IE21" s="324"/>
      <c r="IF21" s="324"/>
      <c r="IG21" s="324"/>
      <c r="IH21" s="324"/>
      <c r="II21" s="324"/>
      <c r="IJ21" s="324"/>
      <c r="IK21" s="324"/>
      <c r="IL21" s="324"/>
      <c r="IM21" s="324"/>
      <c r="IN21" s="324"/>
      <c r="IO21" s="324"/>
      <c r="IP21" s="324"/>
      <c r="IQ21" s="324"/>
      <c r="IR21" s="324"/>
      <c r="IS21" s="324"/>
      <c r="IT21" s="324"/>
    </row>
    <row r="22" spans="1:254" s="309" customFormat="1" ht="8.25" customHeight="1">
      <c r="A22" s="171"/>
      <c r="B22" s="171"/>
      <c r="C22" s="171"/>
      <c r="D22" s="171"/>
      <c r="E22" s="171"/>
      <c r="F22" s="171"/>
      <c r="G22" s="171"/>
      <c r="H22" s="171"/>
      <c r="I22" s="171"/>
      <c r="J22" s="171"/>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324"/>
      <c r="FU22" s="324"/>
      <c r="FV22" s="324"/>
      <c r="FW22" s="324"/>
      <c r="FX22" s="324"/>
      <c r="FY22" s="324"/>
      <c r="FZ22" s="324"/>
      <c r="GA22" s="324"/>
      <c r="GB22" s="324"/>
      <c r="GC22" s="324"/>
      <c r="GD22" s="324"/>
      <c r="GE22" s="324"/>
      <c r="GF22" s="324"/>
      <c r="GG22" s="324"/>
      <c r="GH22" s="324"/>
      <c r="GI22" s="324"/>
      <c r="GJ22" s="324"/>
      <c r="GK22" s="324"/>
      <c r="GL22" s="324"/>
      <c r="GM22" s="324"/>
      <c r="GN22" s="324"/>
      <c r="GO22" s="324"/>
      <c r="GP22" s="324"/>
      <c r="GQ22" s="324"/>
      <c r="GR22" s="324"/>
      <c r="GS22" s="324"/>
      <c r="GT22" s="324"/>
      <c r="GU22" s="324"/>
      <c r="GV22" s="324"/>
      <c r="GW22" s="324"/>
      <c r="GX22" s="324"/>
      <c r="GY22" s="324"/>
      <c r="GZ22" s="324"/>
      <c r="HA22" s="324"/>
      <c r="HB22" s="324"/>
      <c r="HC22" s="324"/>
      <c r="HD22" s="324"/>
      <c r="HE22" s="324"/>
      <c r="HF22" s="324"/>
      <c r="HG22" s="324"/>
      <c r="HH22" s="324"/>
      <c r="HI22" s="324"/>
      <c r="HJ22" s="324"/>
      <c r="HK22" s="324"/>
      <c r="HL22" s="324"/>
      <c r="HM22" s="324"/>
      <c r="HN22" s="324"/>
      <c r="HO22" s="324"/>
      <c r="HP22" s="324"/>
      <c r="HQ22" s="324"/>
      <c r="HR22" s="324"/>
      <c r="HS22" s="324"/>
      <c r="HT22" s="324"/>
      <c r="HU22" s="324"/>
      <c r="HV22" s="324"/>
      <c r="HW22" s="324"/>
      <c r="HX22" s="324"/>
      <c r="HY22" s="324"/>
      <c r="HZ22" s="324"/>
      <c r="IA22" s="324"/>
      <c r="IB22" s="324"/>
      <c r="IC22" s="324"/>
      <c r="ID22" s="324"/>
      <c r="IE22" s="324"/>
      <c r="IF22" s="324"/>
      <c r="IG22" s="324"/>
      <c r="IH22" s="324"/>
      <c r="II22" s="324"/>
      <c r="IJ22" s="324"/>
      <c r="IK22" s="324"/>
      <c r="IL22" s="324"/>
      <c r="IM22" s="324"/>
      <c r="IN22" s="324"/>
      <c r="IO22" s="324"/>
      <c r="IP22" s="324"/>
      <c r="IQ22" s="324"/>
      <c r="IR22" s="324"/>
      <c r="IS22" s="324"/>
      <c r="IT22" s="324"/>
    </row>
    <row r="23" spans="1:256" s="319" customFormat="1" ht="39" customHeight="1">
      <c r="A23" s="1011"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1011"/>
      <c r="C23" s="1011"/>
      <c r="D23" s="1011"/>
      <c r="E23" s="1011"/>
      <c r="F23" s="1011"/>
      <c r="G23" s="1011"/>
      <c r="H23" s="245">
        <f>IF('LFA_Section 1C'!D11&lt;&gt;'PR_Section 1C'!D11,"Please correct PR's requested amount according to the change you have made to the actual expenditures in LFA Section 1.C.1",'PR_Section 3'!D23)</f>
        <v>458443.85</v>
      </c>
      <c r="I23" s="163"/>
      <c r="J23" s="244"/>
      <c r="K23" s="333"/>
      <c r="L23" s="333"/>
      <c r="M23" s="333"/>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4"/>
      <c r="GT23" s="324"/>
      <c r="GU23" s="324"/>
      <c r="GV23" s="324"/>
      <c r="GW23" s="324"/>
      <c r="GX23" s="324"/>
      <c r="GY23" s="324"/>
      <c r="GZ23" s="324"/>
      <c r="HA23" s="324"/>
      <c r="HB23" s="324"/>
      <c r="HC23" s="324"/>
      <c r="HD23" s="324"/>
      <c r="HE23" s="324"/>
      <c r="HF23" s="324"/>
      <c r="HG23" s="324"/>
      <c r="HH23" s="324"/>
      <c r="HI23" s="324"/>
      <c r="HJ23" s="324"/>
      <c r="HK23" s="324"/>
      <c r="HL23" s="324"/>
      <c r="HM23" s="324"/>
      <c r="HN23" s="324"/>
      <c r="HO23" s="324"/>
      <c r="HP23" s="324"/>
      <c r="HQ23" s="324"/>
      <c r="HR23" s="324"/>
      <c r="HS23" s="324"/>
      <c r="HT23" s="324"/>
      <c r="HU23" s="324"/>
      <c r="HV23" s="324"/>
      <c r="HW23" s="324"/>
      <c r="HX23" s="324"/>
      <c r="HY23" s="324"/>
      <c r="HZ23" s="324"/>
      <c r="IA23" s="324"/>
      <c r="IB23" s="324"/>
      <c r="IC23" s="324"/>
      <c r="ID23" s="324"/>
      <c r="IE23" s="324"/>
      <c r="IF23" s="324"/>
      <c r="IG23" s="324"/>
      <c r="IH23" s="324"/>
      <c r="II23" s="324"/>
      <c r="IJ23" s="324"/>
      <c r="IK23" s="324"/>
      <c r="IL23" s="324"/>
      <c r="IM23" s="324"/>
      <c r="IN23" s="324"/>
      <c r="IO23" s="324"/>
      <c r="IP23" s="324"/>
      <c r="IQ23" s="324"/>
      <c r="IR23" s="324"/>
      <c r="IS23" s="324"/>
      <c r="IT23" s="324"/>
      <c r="IV23" s="342">
        <f>'PR_Section 3'!D23</f>
        <v>458443.85</v>
      </c>
    </row>
    <row r="24" spans="1:254" s="319" customFormat="1" ht="18" customHeight="1">
      <c r="A24" s="1011" t="str">
        <f>"2.  LFA disbursement recommendation (amount in: "&amp;IF(D10="","please select currency in 'PR_Section1A')",D10&amp;"):")</f>
        <v>2.  LFA disbursement recommendation (amount in: USD):</v>
      </c>
      <c r="B24" s="1011"/>
      <c r="C24" s="1011"/>
      <c r="D24" s="1011"/>
      <c r="E24" s="1011"/>
      <c r="F24" s="1011"/>
      <c r="G24" s="1011"/>
      <c r="H24" s="246">
        <v>457583.85</v>
      </c>
      <c r="I24" s="163"/>
      <c r="J24" s="163"/>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row>
    <row r="25" spans="1:254" s="319" customFormat="1" ht="9.75" customHeight="1">
      <c r="A25" s="195"/>
      <c r="B25" s="195"/>
      <c r="C25" s="195"/>
      <c r="D25" s="195"/>
      <c r="E25" s="195"/>
      <c r="F25" s="195"/>
      <c r="G25" s="195"/>
      <c r="H25" s="195"/>
      <c r="I25" s="195"/>
      <c r="J25" s="163"/>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24"/>
      <c r="HN25" s="324"/>
      <c r="HO25" s="324"/>
      <c r="HP25" s="324"/>
      <c r="HQ25" s="324"/>
      <c r="HR25" s="324"/>
      <c r="HS25" s="324"/>
      <c r="HT25" s="324"/>
      <c r="HU25" s="324"/>
      <c r="HV25" s="324"/>
      <c r="HW25" s="324"/>
      <c r="HX25" s="324"/>
      <c r="HY25" s="324"/>
      <c r="HZ25" s="324"/>
      <c r="IA25" s="324"/>
      <c r="IB25" s="324"/>
      <c r="IC25" s="324"/>
      <c r="ID25" s="324"/>
      <c r="IE25" s="324"/>
      <c r="IF25" s="324"/>
      <c r="IG25" s="324"/>
      <c r="IH25" s="324"/>
      <c r="II25" s="324"/>
      <c r="IJ25" s="324"/>
      <c r="IK25" s="324"/>
      <c r="IL25" s="324"/>
      <c r="IM25" s="324"/>
      <c r="IN25" s="324"/>
      <c r="IO25" s="324"/>
      <c r="IP25" s="324"/>
      <c r="IQ25" s="324"/>
      <c r="IR25" s="324"/>
      <c r="IS25" s="324"/>
      <c r="IT25" s="324"/>
    </row>
    <row r="26" spans="1:254" s="319" customFormat="1" ht="20.25" customHeight="1">
      <c r="A26" s="1014" t="s">
        <v>135</v>
      </c>
      <c r="B26" s="1014"/>
      <c r="C26" s="1014"/>
      <c r="D26" s="1014"/>
      <c r="E26" s="1014"/>
      <c r="F26" s="1014"/>
      <c r="G26" s="1014"/>
      <c r="H26" s="160"/>
      <c r="I26" s="160"/>
      <c r="J26" s="163"/>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24"/>
      <c r="HN26" s="324"/>
      <c r="HO26" s="324"/>
      <c r="HP26" s="324"/>
      <c r="HQ26" s="324"/>
      <c r="HR26" s="324"/>
      <c r="HS26" s="324"/>
      <c r="HT26" s="324"/>
      <c r="HU26" s="324"/>
      <c r="HV26" s="324"/>
      <c r="HW26" s="324"/>
      <c r="HX26" s="324"/>
      <c r="HY26" s="324"/>
      <c r="HZ26" s="324"/>
      <c r="IA26" s="324"/>
      <c r="IB26" s="324"/>
      <c r="IC26" s="324"/>
      <c r="ID26" s="324"/>
      <c r="IE26" s="324"/>
      <c r="IF26" s="324"/>
      <c r="IG26" s="324"/>
      <c r="IH26" s="324"/>
      <c r="II26" s="324"/>
      <c r="IJ26" s="324"/>
      <c r="IK26" s="324"/>
      <c r="IL26" s="324"/>
      <c r="IM26" s="324"/>
      <c r="IN26" s="324"/>
      <c r="IO26" s="324"/>
      <c r="IP26" s="324"/>
      <c r="IQ26" s="324"/>
      <c r="IR26" s="324"/>
      <c r="IS26" s="324"/>
      <c r="IT26" s="324"/>
    </row>
    <row r="27" spans="1:254" s="319" customFormat="1" ht="72" customHeight="1">
      <c r="A27" s="1020" t="s">
        <v>413</v>
      </c>
      <c r="B27" s="1021"/>
      <c r="C27" s="1021"/>
      <c r="D27" s="1021"/>
      <c r="E27" s="1021"/>
      <c r="F27" s="1021"/>
      <c r="G27" s="1021"/>
      <c r="H27" s="1021"/>
      <c r="I27" s="1021"/>
      <c r="J27" s="1022"/>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324"/>
      <c r="GH27" s="324"/>
      <c r="GI27" s="324"/>
      <c r="GJ27" s="324"/>
      <c r="GK27" s="324"/>
      <c r="GL27" s="324"/>
      <c r="GM27" s="324"/>
      <c r="GN27" s="324"/>
      <c r="GO27" s="324"/>
      <c r="GP27" s="324"/>
      <c r="GQ27" s="324"/>
      <c r="GR27" s="324"/>
      <c r="GS27" s="324"/>
      <c r="GT27" s="324"/>
      <c r="GU27" s="324"/>
      <c r="GV27" s="324"/>
      <c r="GW27" s="324"/>
      <c r="GX27" s="324"/>
      <c r="GY27" s="324"/>
      <c r="GZ27" s="324"/>
      <c r="HA27" s="324"/>
      <c r="HB27" s="324"/>
      <c r="HC27" s="324"/>
      <c r="HD27" s="324"/>
      <c r="HE27" s="324"/>
      <c r="HF27" s="324"/>
      <c r="HG27" s="324"/>
      <c r="HH27" s="324"/>
      <c r="HI27" s="324"/>
      <c r="HJ27" s="324"/>
      <c r="HK27" s="324"/>
      <c r="HL27" s="324"/>
      <c r="HM27" s="324"/>
      <c r="HN27" s="324"/>
      <c r="HO27" s="324"/>
      <c r="HP27" s="324"/>
      <c r="HQ27" s="324"/>
      <c r="HR27" s="324"/>
      <c r="HS27" s="324"/>
      <c r="HT27" s="324"/>
      <c r="HU27" s="324"/>
      <c r="HV27" s="324"/>
      <c r="HW27" s="324"/>
      <c r="HX27" s="324"/>
      <c r="HY27" s="324"/>
      <c r="HZ27" s="324"/>
      <c r="IA27" s="324"/>
      <c r="IB27" s="324"/>
      <c r="IC27" s="324"/>
      <c r="ID27" s="324"/>
      <c r="IE27" s="324"/>
      <c r="IF27" s="324"/>
      <c r="IG27" s="324"/>
      <c r="IH27" s="324"/>
      <c r="II27" s="324"/>
      <c r="IJ27" s="324"/>
      <c r="IK27" s="324"/>
      <c r="IL27" s="324"/>
      <c r="IM27" s="324"/>
      <c r="IN27" s="324"/>
      <c r="IO27" s="324"/>
      <c r="IP27" s="324"/>
      <c r="IQ27" s="324"/>
      <c r="IR27" s="324"/>
      <c r="IS27" s="324"/>
      <c r="IT27" s="324"/>
    </row>
    <row r="28" spans="1:254" s="319" customFormat="1" ht="19.5" customHeight="1">
      <c r="A28" s="1023"/>
      <c r="B28" s="1024"/>
      <c r="C28" s="1024"/>
      <c r="D28" s="1024"/>
      <c r="E28" s="1024"/>
      <c r="F28" s="1024"/>
      <c r="G28" s="1024"/>
      <c r="H28" s="1024"/>
      <c r="I28" s="1024"/>
      <c r="J28" s="1025"/>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324"/>
      <c r="GH28" s="324"/>
      <c r="GI28" s="324"/>
      <c r="GJ28" s="324"/>
      <c r="GK28" s="324"/>
      <c r="GL28" s="324"/>
      <c r="GM28" s="324"/>
      <c r="GN28" s="324"/>
      <c r="GO28" s="324"/>
      <c r="GP28" s="324"/>
      <c r="GQ28" s="324"/>
      <c r="GR28" s="324"/>
      <c r="GS28" s="324"/>
      <c r="GT28" s="324"/>
      <c r="GU28" s="324"/>
      <c r="GV28" s="324"/>
      <c r="GW28" s="324"/>
      <c r="GX28" s="324"/>
      <c r="GY28" s="324"/>
      <c r="GZ28" s="324"/>
      <c r="HA28" s="324"/>
      <c r="HB28" s="324"/>
      <c r="HC28" s="324"/>
      <c r="HD28" s="324"/>
      <c r="HE28" s="324"/>
      <c r="HF28" s="324"/>
      <c r="HG28" s="324"/>
      <c r="HH28" s="324"/>
      <c r="HI28" s="324"/>
      <c r="HJ28" s="324"/>
      <c r="HK28" s="324"/>
      <c r="HL28" s="324"/>
      <c r="HM28" s="324"/>
      <c r="HN28" s="324"/>
      <c r="HO28" s="324"/>
      <c r="HP28" s="324"/>
      <c r="HQ28" s="324"/>
      <c r="HR28" s="324"/>
      <c r="HS28" s="324"/>
      <c r="HT28" s="324"/>
      <c r="HU28" s="324"/>
      <c r="HV28" s="324"/>
      <c r="HW28" s="324"/>
      <c r="HX28" s="324"/>
      <c r="HY28" s="324"/>
      <c r="HZ28" s="324"/>
      <c r="IA28" s="324"/>
      <c r="IB28" s="324"/>
      <c r="IC28" s="324"/>
      <c r="ID28" s="324"/>
      <c r="IE28" s="324"/>
      <c r="IF28" s="324"/>
      <c r="IG28" s="324"/>
      <c r="IH28" s="324"/>
      <c r="II28" s="324"/>
      <c r="IJ28" s="324"/>
      <c r="IK28" s="324"/>
      <c r="IL28" s="324"/>
      <c r="IM28" s="324"/>
      <c r="IN28" s="324"/>
      <c r="IO28" s="324"/>
      <c r="IP28" s="324"/>
      <c r="IQ28" s="324"/>
      <c r="IR28" s="324"/>
      <c r="IS28" s="324"/>
      <c r="IT28" s="324"/>
    </row>
    <row r="29" spans="1:254" s="319" customFormat="1" ht="15" customHeight="1">
      <c r="A29" s="1023"/>
      <c r="B29" s="1024"/>
      <c r="C29" s="1024"/>
      <c r="D29" s="1024"/>
      <c r="E29" s="1024"/>
      <c r="F29" s="1024"/>
      <c r="G29" s="1024"/>
      <c r="H29" s="1024"/>
      <c r="I29" s="1024"/>
      <c r="J29" s="1025"/>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4"/>
      <c r="GT29" s="324"/>
      <c r="GU29" s="324"/>
      <c r="GV29" s="324"/>
      <c r="GW29" s="324"/>
      <c r="GX29" s="324"/>
      <c r="GY29" s="324"/>
      <c r="GZ29" s="324"/>
      <c r="HA29" s="324"/>
      <c r="HB29" s="324"/>
      <c r="HC29" s="324"/>
      <c r="HD29" s="324"/>
      <c r="HE29" s="324"/>
      <c r="HF29" s="324"/>
      <c r="HG29" s="324"/>
      <c r="HH29" s="324"/>
      <c r="HI29" s="324"/>
      <c r="HJ29" s="324"/>
      <c r="HK29" s="324"/>
      <c r="HL29" s="324"/>
      <c r="HM29" s="324"/>
      <c r="HN29" s="324"/>
      <c r="HO29" s="324"/>
      <c r="HP29" s="324"/>
      <c r="HQ29" s="324"/>
      <c r="HR29" s="324"/>
      <c r="HS29" s="324"/>
      <c r="HT29" s="324"/>
      <c r="HU29" s="324"/>
      <c r="HV29" s="324"/>
      <c r="HW29" s="324"/>
      <c r="HX29" s="324"/>
      <c r="HY29" s="324"/>
      <c r="HZ29" s="324"/>
      <c r="IA29" s="324"/>
      <c r="IB29" s="324"/>
      <c r="IC29" s="324"/>
      <c r="ID29" s="324"/>
      <c r="IE29" s="324"/>
      <c r="IF29" s="324"/>
      <c r="IG29" s="324"/>
      <c r="IH29" s="324"/>
      <c r="II29" s="324"/>
      <c r="IJ29" s="324"/>
      <c r="IK29" s="324"/>
      <c r="IL29" s="324"/>
      <c r="IM29" s="324"/>
      <c r="IN29" s="324"/>
      <c r="IO29" s="324"/>
      <c r="IP29" s="324"/>
      <c r="IQ29" s="324"/>
      <c r="IR29" s="324"/>
      <c r="IS29" s="324"/>
      <c r="IT29" s="324"/>
    </row>
    <row r="30" spans="1:254" s="319" customFormat="1" ht="18.75" customHeight="1" hidden="1">
      <c r="A30" s="1026"/>
      <c r="B30" s="1027"/>
      <c r="C30" s="1027"/>
      <c r="D30" s="1027"/>
      <c r="E30" s="1027"/>
      <c r="F30" s="1027"/>
      <c r="G30" s="1027"/>
      <c r="H30" s="1027"/>
      <c r="I30" s="1027"/>
      <c r="J30" s="1028"/>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4"/>
      <c r="GH30" s="324"/>
      <c r="GI30" s="324"/>
      <c r="GJ30" s="324"/>
      <c r="GK30" s="324"/>
      <c r="GL30" s="324"/>
      <c r="GM30" s="324"/>
      <c r="GN30" s="324"/>
      <c r="GO30" s="324"/>
      <c r="GP30" s="324"/>
      <c r="GQ30" s="324"/>
      <c r="GR30" s="324"/>
      <c r="GS30" s="324"/>
      <c r="GT30" s="324"/>
      <c r="GU30" s="324"/>
      <c r="GV30" s="324"/>
      <c r="GW30" s="324"/>
      <c r="GX30" s="324"/>
      <c r="GY30" s="324"/>
      <c r="GZ30" s="324"/>
      <c r="HA30" s="324"/>
      <c r="HB30" s="324"/>
      <c r="HC30" s="324"/>
      <c r="HD30" s="324"/>
      <c r="HE30" s="324"/>
      <c r="HF30" s="324"/>
      <c r="HG30" s="324"/>
      <c r="HH30" s="324"/>
      <c r="HI30" s="324"/>
      <c r="HJ30" s="324"/>
      <c r="HK30" s="324"/>
      <c r="HL30" s="324"/>
      <c r="HM30" s="324"/>
      <c r="HN30" s="324"/>
      <c r="HO30" s="324"/>
      <c r="HP30" s="324"/>
      <c r="HQ30" s="324"/>
      <c r="HR30" s="324"/>
      <c r="HS30" s="324"/>
      <c r="HT30" s="324"/>
      <c r="HU30" s="324"/>
      <c r="HV30" s="324"/>
      <c r="HW30" s="324"/>
      <c r="HX30" s="324"/>
      <c r="HY30" s="324"/>
      <c r="HZ30" s="324"/>
      <c r="IA30" s="324"/>
      <c r="IB30" s="324"/>
      <c r="IC30" s="324"/>
      <c r="ID30" s="324"/>
      <c r="IE30" s="324"/>
      <c r="IF30" s="324"/>
      <c r="IG30" s="324"/>
      <c r="IH30" s="324"/>
      <c r="II30" s="324"/>
      <c r="IJ30" s="324"/>
      <c r="IK30" s="324"/>
      <c r="IL30" s="324"/>
      <c r="IM30" s="324"/>
      <c r="IN30" s="324"/>
      <c r="IO30" s="324"/>
      <c r="IP30" s="324"/>
      <c r="IQ30" s="324"/>
      <c r="IR30" s="324"/>
      <c r="IS30" s="324"/>
      <c r="IT30" s="324"/>
    </row>
    <row r="31" spans="1:254" s="319" customFormat="1" ht="12.75">
      <c r="A31" s="163"/>
      <c r="B31" s="163"/>
      <c r="C31" s="163"/>
      <c r="D31" s="163"/>
      <c r="E31" s="163"/>
      <c r="F31" s="163"/>
      <c r="G31" s="163"/>
      <c r="H31" s="163"/>
      <c r="I31" s="163"/>
      <c r="J31" s="16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4"/>
      <c r="GT31" s="324"/>
      <c r="GU31" s="324"/>
      <c r="GV31" s="324"/>
      <c r="GW31" s="324"/>
      <c r="GX31" s="324"/>
      <c r="GY31" s="324"/>
      <c r="GZ31" s="324"/>
      <c r="HA31" s="324"/>
      <c r="HB31" s="324"/>
      <c r="HC31" s="324"/>
      <c r="HD31" s="324"/>
      <c r="HE31" s="324"/>
      <c r="HF31" s="324"/>
      <c r="HG31" s="324"/>
      <c r="HH31" s="324"/>
      <c r="HI31" s="324"/>
      <c r="HJ31" s="324"/>
      <c r="HK31" s="324"/>
      <c r="HL31" s="324"/>
      <c r="HM31" s="324"/>
      <c r="HN31" s="324"/>
      <c r="HO31" s="324"/>
      <c r="HP31" s="324"/>
      <c r="HQ31" s="324"/>
      <c r="HR31" s="324"/>
      <c r="HS31" s="324"/>
      <c r="HT31" s="324"/>
      <c r="HU31" s="324"/>
      <c r="HV31" s="324"/>
      <c r="HW31" s="324"/>
      <c r="HX31" s="324"/>
      <c r="HY31" s="324"/>
      <c r="HZ31" s="324"/>
      <c r="IA31" s="324"/>
      <c r="IB31" s="324"/>
      <c r="IC31" s="324"/>
      <c r="ID31" s="324"/>
      <c r="IE31" s="324"/>
      <c r="IF31" s="324"/>
      <c r="IG31" s="324"/>
      <c r="IH31" s="324"/>
      <c r="II31" s="324"/>
      <c r="IJ31" s="324"/>
      <c r="IK31" s="324"/>
      <c r="IL31" s="324"/>
      <c r="IM31" s="324"/>
      <c r="IN31" s="324"/>
      <c r="IO31" s="324"/>
      <c r="IP31" s="324"/>
      <c r="IQ31" s="324"/>
      <c r="IR31" s="324"/>
      <c r="IS31" s="324"/>
      <c r="IT31" s="324"/>
    </row>
    <row r="32" spans="1:254" s="309" customFormat="1" ht="18">
      <c r="A32" s="738" t="s">
        <v>136</v>
      </c>
      <c r="B32" s="739"/>
      <c r="C32" s="739"/>
      <c r="D32" s="739"/>
      <c r="E32" s="739"/>
      <c r="F32" s="739"/>
      <c r="G32" s="739"/>
      <c r="H32" s="739"/>
      <c r="I32" s="739"/>
      <c r="J32" s="739"/>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4"/>
      <c r="GH32" s="324"/>
      <c r="GI32" s="324"/>
      <c r="GJ32" s="324"/>
      <c r="GK32" s="324"/>
      <c r="GL32" s="324"/>
      <c r="GM32" s="324"/>
      <c r="GN32" s="324"/>
      <c r="GO32" s="324"/>
      <c r="GP32" s="324"/>
      <c r="GQ32" s="324"/>
      <c r="GR32" s="324"/>
      <c r="GS32" s="324"/>
      <c r="GT32" s="324"/>
      <c r="GU32" s="324"/>
      <c r="GV32" s="324"/>
      <c r="GW32" s="324"/>
      <c r="GX32" s="324"/>
      <c r="GY32" s="324"/>
      <c r="GZ32" s="324"/>
      <c r="HA32" s="324"/>
      <c r="HB32" s="324"/>
      <c r="HC32" s="324"/>
      <c r="HD32" s="324"/>
      <c r="HE32" s="324"/>
      <c r="HF32" s="324"/>
      <c r="HG32" s="324"/>
      <c r="HH32" s="324"/>
      <c r="HI32" s="324"/>
      <c r="HJ32" s="324"/>
      <c r="HK32" s="324"/>
      <c r="HL32" s="324"/>
      <c r="HM32" s="324"/>
      <c r="HN32" s="324"/>
      <c r="HO32" s="324"/>
      <c r="HP32" s="324"/>
      <c r="HQ32" s="324"/>
      <c r="HR32" s="324"/>
      <c r="HS32" s="324"/>
      <c r="HT32" s="324"/>
      <c r="HU32" s="324"/>
      <c r="HV32" s="324"/>
      <c r="HW32" s="324"/>
      <c r="HX32" s="324"/>
      <c r="HY32" s="324"/>
      <c r="HZ32" s="324"/>
      <c r="IA32" s="324"/>
      <c r="IB32" s="324"/>
      <c r="IC32" s="324"/>
      <c r="ID32" s="324"/>
      <c r="IE32" s="324"/>
      <c r="IF32" s="324"/>
      <c r="IG32" s="324"/>
      <c r="IH32" s="324"/>
      <c r="II32" s="324"/>
      <c r="IJ32" s="324"/>
      <c r="IK32" s="324"/>
      <c r="IL32" s="324"/>
      <c r="IM32" s="324"/>
      <c r="IN32" s="324"/>
      <c r="IO32" s="324"/>
      <c r="IP32" s="324"/>
      <c r="IQ32" s="324"/>
      <c r="IR32" s="324"/>
      <c r="IS32" s="324"/>
      <c r="IT32" s="324"/>
    </row>
    <row r="33" spans="1:254" ht="12.75">
      <c r="A33" s="163"/>
      <c r="B33" s="163"/>
      <c r="C33" s="163"/>
      <c r="D33" s="163"/>
      <c r="E33" s="163"/>
      <c r="F33" s="163"/>
      <c r="G33" s="163"/>
      <c r="H33" s="163"/>
      <c r="I33" s="163"/>
      <c r="J33" s="163"/>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4"/>
      <c r="GT33" s="324"/>
      <c r="GU33" s="324"/>
      <c r="GV33" s="324"/>
      <c r="GW33" s="324"/>
      <c r="GX33" s="324"/>
      <c r="GY33" s="324"/>
      <c r="GZ33" s="324"/>
      <c r="HA33" s="324"/>
      <c r="HB33" s="324"/>
      <c r="HC33" s="324"/>
      <c r="HD33" s="324"/>
      <c r="HE33" s="324"/>
      <c r="HF33" s="324"/>
      <c r="HG33" s="324"/>
      <c r="HH33" s="324"/>
      <c r="HI33" s="324"/>
      <c r="HJ33" s="324"/>
      <c r="HK33" s="324"/>
      <c r="HL33" s="324"/>
      <c r="HM33" s="324"/>
      <c r="HN33" s="324"/>
      <c r="HO33" s="324"/>
      <c r="HP33" s="324"/>
      <c r="HQ33" s="324"/>
      <c r="HR33" s="324"/>
      <c r="HS33" s="324"/>
      <c r="HT33" s="324"/>
      <c r="HU33" s="324"/>
      <c r="HV33" s="324"/>
      <c r="HW33" s="324"/>
      <c r="HX33" s="324"/>
      <c r="HY33" s="324"/>
      <c r="HZ33" s="324"/>
      <c r="IA33" s="324"/>
      <c r="IB33" s="324"/>
      <c r="IC33" s="324"/>
      <c r="ID33" s="324"/>
      <c r="IE33" s="324"/>
      <c r="IF33" s="324"/>
      <c r="IG33" s="324"/>
      <c r="IH33" s="324"/>
      <c r="II33" s="324"/>
      <c r="IJ33" s="324"/>
      <c r="IK33" s="324"/>
      <c r="IL33" s="324"/>
      <c r="IM33" s="324"/>
      <c r="IN33" s="324"/>
      <c r="IO33" s="324"/>
      <c r="IP33" s="324"/>
      <c r="IQ33" s="324"/>
      <c r="IR33" s="324"/>
      <c r="IS33" s="324"/>
      <c r="IT33" s="324"/>
    </row>
    <row r="34" spans="1:10" s="324" customFormat="1" ht="42" customHeight="1">
      <c r="A34" s="196" t="s">
        <v>137</v>
      </c>
      <c r="B34" s="196"/>
      <c r="C34" s="196"/>
      <c r="D34" s="197"/>
      <c r="E34" s="291" t="str">
        <f>IF('LFA_Section 1D'!C10="Select","please select rating in 'LFA_Section 1.D.1'",'LFA_Section 1D'!C10)</f>
        <v>B1</v>
      </c>
      <c r="F34" s="198"/>
      <c r="G34" s="198"/>
      <c r="H34" s="198"/>
      <c r="I34" s="199"/>
      <c r="J34" s="165"/>
    </row>
    <row r="35" spans="1:254" ht="12.75">
      <c r="A35" s="163"/>
      <c r="B35" s="163"/>
      <c r="C35" s="163"/>
      <c r="D35" s="163"/>
      <c r="E35" s="163"/>
      <c r="F35" s="163"/>
      <c r="G35" s="163"/>
      <c r="H35" s="163"/>
      <c r="I35" s="163"/>
      <c r="J35" s="163"/>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4"/>
      <c r="GT35" s="324"/>
      <c r="GU35" s="324"/>
      <c r="GV35" s="324"/>
      <c r="GW35" s="324"/>
      <c r="GX35" s="324"/>
      <c r="GY35" s="324"/>
      <c r="GZ35" s="324"/>
      <c r="HA35" s="324"/>
      <c r="HB35" s="324"/>
      <c r="HC35" s="324"/>
      <c r="HD35" s="324"/>
      <c r="HE35" s="324"/>
      <c r="HF35" s="324"/>
      <c r="HG35" s="324"/>
      <c r="HH35" s="324"/>
      <c r="HI35" s="324"/>
      <c r="HJ35" s="324"/>
      <c r="HK35" s="324"/>
      <c r="HL35" s="324"/>
      <c r="HM35" s="324"/>
      <c r="HN35" s="324"/>
      <c r="HO35" s="324"/>
      <c r="HP35" s="324"/>
      <c r="HQ35" s="324"/>
      <c r="HR35" s="324"/>
      <c r="HS35" s="324"/>
      <c r="HT35" s="324"/>
      <c r="HU35" s="324"/>
      <c r="HV35" s="324"/>
      <c r="HW35" s="324"/>
      <c r="HX35" s="324"/>
      <c r="HY35" s="324"/>
      <c r="HZ35" s="324"/>
      <c r="IA35" s="324"/>
      <c r="IB35" s="324"/>
      <c r="IC35" s="324"/>
      <c r="ID35" s="324"/>
      <c r="IE35" s="324"/>
      <c r="IF35" s="324"/>
      <c r="IG35" s="324"/>
      <c r="IH35" s="324"/>
      <c r="II35" s="324"/>
      <c r="IJ35" s="324"/>
      <c r="IK35" s="324"/>
      <c r="IL35" s="324"/>
      <c r="IM35" s="324"/>
      <c r="IN35" s="324"/>
      <c r="IO35" s="324"/>
      <c r="IP35" s="324"/>
      <c r="IQ35" s="324"/>
      <c r="IR35" s="324"/>
      <c r="IS35" s="324"/>
      <c r="IT35" s="324"/>
    </row>
    <row r="36" spans="1:254" s="309" customFormat="1" ht="18">
      <c r="A36" s="738" t="s">
        <v>138</v>
      </c>
      <c r="B36" s="739"/>
      <c r="C36" s="739"/>
      <c r="D36" s="739"/>
      <c r="E36" s="739"/>
      <c r="F36" s="739"/>
      <c r="G36" s="739"/>
      <c r="H36" s="739"/>
      <c r="I36" s="739"/>
      <c r="J36" s="739"/>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324"/>
      <c r="GJ36" s="324"/>
      <c r="GK36" s="324"/>
      <c r="GL36" s="324"/>
      <c r="GM36" s="324"/>
      <c r="GN36" s="324"/>
      <c r="GO36" s="324"/>
      <c r="GP36" s="324"/>
      <c r="GQ36" s="324"/>
      <c r="GR36" s="324"/>
      <c r="GS36" s="324"/>
      <c r="GT36" s="324"/>
      <c r="GU36" s="324"/>
      <c r="GV36" s="324"/>
      <c r="GW36" s="324"/>
      <c r="GX36" s="324"/>
      <c r="GY36" s="324"/>
      <c r="GZ36" s="324"/>
      <c r="HA36" s="324"/>
      <c r="HB36" s="324"/>
      <c r="HC36" s="324"/>
      <c r="HD36" s="324"/>
      <c r="HE36" s="324"/>
      <c r="HF36" s="324"/>
      <c r="HG36" s="324"/>
      <c r="HH36" s="324"/>
      <c r="HI36" s="324"/>
      <c r="HJ36" s="324"/>
      <c r="HK36" s="324"/>
      <c r="HL36" s="324"/>
      <c r="HM36" s="324"/>
      <c r="HN36" s="324"/>
      <c r="HO36" s="324"/>
      <c r="HP36" s="324"/>
      <c r="HQ36" s="324"/>
      <c r="HR36" s="324"/>
      <c r="HS36" s="324"/>
      <c r="HT36" s="324"/>
      <c r="HU36" s="324"/>
      <c r="HV36" s="324"/>
      <c r="HW36" s="324"/>
      <c r="HX36" s="324"/>
      <c r="HY36" s="324"/>
      <c r="HZ36" s="324"/>
      <c r="IA36" s="324"/>
      <c r="IB36" s="324"/>
      <c r="IC36" s="324"/>
      <c r="ID36" s="324"/>
      <c r="IE36" s="324"/>
      <c r="IF36" s="324"/>
      <c r="IG36" s="324"/>
      <c r="IH36" s="324"/>
      <c r="II36" s="324"/>
      <c r="IJ36" s="324"/>
      <c r="IK36" s="324"/>
      <c r="IL36" s="324"/>
      <c r="IM36" s="324"/>
      <c r="IN36" s="324"/>
      <c r="IO36" s="324"/>
      <c r="IP36" s="324"/>
      <c r="IQ36" s="324"/>
      <c r="IR36" s="324"/>
      <c r="IS36" s="324"/>
      <c r="IT36" s="324"/>
    </row>
    <row r="37" spans="1:10" s="325" customFormat="1" ht="22.5" customHeight="1">
      <c r="A37" s="169" t="s">
        <v>187</v>
      </c>
      <c r="B37" s="169"/>
      <c r="C37" s="169"/>
      <c r="D37" s="169"/>
      <c r="E37" s="169"/>
      <c r="F37" s="169"/>
      <c r="G37" s="169"/>
      <c r="H37" s="169"/>
      <c r="I37" s="169"/>
      <c r="J37" s="247" t="s">
        <v>193</v>
      </c>
    </row>
    <row r="38" spans="1:10" s="325" customFormat="1" ht="33.75" customHeight="1">
      <c r="A38" s="169"/>
      <c r="B38" s="188" t="s">
        <v>251</v>
      </c>
      <c r="C38" s="200" t="s">
        <v>139</v>
      </c>
      <c r="D38" s="169"/>
      <c r="E38" s="169"/>
      <c r="F38" s="169"/>
      <c r="G38" s="169"/>
      <c r="H38" s="169"/>
      <c r="I38" s="170"/>
      <c r="J38" s="252" t="s">
        <v>553</v>
      </c>
    </row>
    <row r="39" spans="1:10" s="325" customFormat="1" ht="31.5" customHeight="1">
      <c r="A39" s="169"/>
      <c r="B39" s="188" t="s">
        <v>640</v>
      </c>
      <c r="C39" s="200" t="s">
        <v>140</v>
      </c>
      <c r="D39" s="169"/>
      <c r="E39" s="169"/>
      <c r="F39" s="169"/>
      <c r="G39" s="169"/>
      <c r="H39" s="169"/>
      <c r="I39" s="170"/>
      <c r="J39" s="252" t="s">
        <v>554</v>
      </c>
    </row>
    <row r="40" spans="1:10" s="325" customFormat="1" ht="31.5" customHeight="1">
      <c r="A40" s="169"/>
      <c r="B40" s="188" t="s">
        <v>251</v>
      </c>
      <c r="C40" s="1017" t="s">
        <v>188</v>
      </c>
      <c r="D40" s="1017"/>
      <c r="E40" s="1017"/>
      <c r="F40" s="1017"/>
      <c r="G40" s="1017"/>
      <c r="H40" s="1017"/>
      <c r="I40" s="170"/>
      <c r="J40" s="252" t="s">
        <v>553</v>
      </c>
    </row>
    <row r="41" spans="1:10" s="325" customFormat="1" ht="37.5" customHeight="1">
      <c r="A41" s="169"/>
      <c r="B41" s="188" t="s">
        <v>251</v>
      </c>
      <c r="C41" s="1017" t="s">
        <v>141</v>
      </c>
      <c r="D41" s="1017"/>
      <c r="E41" s="1017"/>
      <c r="F41" s="1017"/>
      <c r="G41" s="1017"/>
      <c r="H41" s="1017"/>
      <c r="I41" s="169"/>
      <c r="J41" s="252" t="s">
        <v>553</v>
      </c>
    </row>
    <row r="42" spans="1:10" s="325" customFormat="1" ht="41.25" customHeight="1">
      <c r="A42" s="169"/>
      <c r="B42" s="188" t="s">
        <v>251</v>
      </c>
      <c r="C42" s="200" t="s">
        <v>142</v>
      </c>
      <c r="D42" s="169"/>
      <c r="E42" s="169"/>
      <c r="F42" s="169"/>
      <c r="G42" s="169"/>
      <c r="H42" s="169"/>
      <c r="I42" s="170"/>
      <c r="J42" s="252" t="s">
        <v>555</v>
      </c>
    </row>
    <row r="43" spans="1:10" s="325" customFormat="1" ht="29.25" customHeight="1">
      <c r="A43" s="169"/>
      <c r="B43" s="1018" t="s">
        <v>251</v>
      </c>
      <c r="C43" s="200" t="s">
        <v>143</v>
      </c>
      <c r="D43" s="169"/>
      <c r="E43" s="169"/>
      <c r="F43" s="169"/>
      <c r="G43" s="279" t="s">
        <v>225</v>
      </c>
      <c r="H43" s="248" t="s">
        <v>185</v>
      </c>
      <c r="I43" s="169"/>
      <c r="J43" s="1015" t="s">
        <v>556</v>
      </c>
    </row>
    <row r="44" spans="1:10" s="325" customFormat="1" ht="12.75" customHeight="1">
      <c r="A44" s="169"/>
      <c r="B44" s="1019"/>
      <c r="C44" s="200" t="s">
        <v>186</v>
      </c>
      <c r="D44" s="169"/>
      <c r="E44" s="169"/>
      <c r="F44" s="169"/>
      <c r="G44" s="201"/>
      <c r="H44" s="277"/>
      <c r="I44" s="233"/>
      <c r="J44" s="1016"/>
    </row>
    <row r="45" spans="1:10" s="325" customFormat="1" ht="69" customHeight="1">
      <c r="A45" s="169"/>
      <c r="B45" s="188" t="s">
        <v>251</v>
      </c>
      <c r="C45" s="200" t="s">
        <v>192</v>
      </c>
      <c r="D45" s="169"/>
      <c r="E45" s="169"/>
      <c r="F45" s="169"/>
      <c r="G45" s="169"/>
      <c r="H45" s="169"/>
      <c r="I45" s="170"/>
      <c r="J45" s="252" t="s">
        <v>404</v>
      </c>
    </row>
    <row r="46" spans="1:10" s="325" customFormat="1" ht="62.25" customHeight="1">
      <c r="A46" s="201" t="s">
        <v>144</v>
      </c>
      <c r="B46" s="201"/>
      <c r="C46" s="201"/>
      <c r="D46" s="1013"/>
      <c r="E46" s="1013"/>
      <c r="F46" s="1013"/>
      <c r="G46" s="278"/>
      <c r="H46" s="278"/>
      <c r="I46" s="278"/>
      <c r="J46" s="169"/>
    </row>
    <row r="47" spans="1:10" s="325" customFormat="1" ht="27" customHeight="1">
      <c r="A47" s="201" t="s">
        <v>145</v>
      </c>
      <c r="B47" s="201"/>
      <c r="C47" s="201"/>
      <c r="D47" s="1012" t="s">
        <v>559</v>
      </c>
      <c r="E47" s="1012"/>
      <c r="F47" s="1012"/>
      <c r="G47" s="278"/>
      <c r="H47" s="278"/>
      <c r="I47" s="278"/>
      <c r="J47" s="169"/>
    </row>
    <row r="48" spans="1:10" s="325" customFormat="1" ht="27" customHeight="1">
      <c r="A48" s="201" t="s">
        <v>146</v>
      </c>
      <c r="B48" s="201"/>
      <c r="C48" s="201"/>
      <c r="D48" s="1012" t="s">
        <v>560</v>
      </c>
      <c r="E48" s="1012"/>
      <c r="F48" s="1012"/>
      <c r="G48" s="278"/>
      <c r="H48" s="278"/>
      <c r="I48" s="278"/>
      <c r="J48" s="169"/>
    </row>
    <row r="49" spans="1:10" s="325" customFormat="1" ht="27" customHeight="1">
      <c r="A49" s="201" t="s">
        <v>147</v>
      </c>
      <c r="B49" s="201"/>
      <c r="C49" s="201"/>
      <c r="D49" s="1012" t="s">
        <v>561</v>
      </c>
      <c r="E49" s="1012"/>
      <c r="F49" s="1012"/>
      <c r="G49" s="278"/>
      <c r="H49" s="278"/>
      <c r="I49" s="278"/>
      <c r="J49" s="169"/>
    </row>
    <row r="50" spans="23:254" s="319" customFormat="1" ht="12.7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c r="IR50" s="305"/>
      <c r="IS50" s="305"/>
      <c r="IT50" s="305"/>
    </row>
    <row r="51" spans="23:254" s="319" customFormat="1" ht="12.7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c r="IR51" s="305"/>
      <c r="IS51" s="305"/>
      <c r="IT51" s="305"/>
    </row>
    <row r="52" spans="23:254" s="319" customFormat="1" ht="12.7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c r="IR52" s="305"/>
      <c r="IS52" s="305"/>
      <c r="IT52" s="305"/>
    </row>
    <row r="53" spans="23:254" s="319" customFormat="1" ht="12.7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c r="IR53" s="305"/>
      <c r="IS53" s="305"/>
      <c r="IT53" s="305"/>
    </row>
    <row r="54" spans="23:254" s="319" customFormat="1" ht="12.7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5"/>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c r="FI54" s="305"/>
      <c r="FJ54" s="305"/>
      <c r="FK54" s="305"/>
      <c r="FL54" s="305"/>
      <c r="FM54" s="305"/>
      <c r="FN54" s="305"/>
      <c r="FO54" s="305"/>
      <c r="FP54" s="305"/>
      <c r="FQ54" s="305"/>
      <c r="FR54" s="305"/>
      <c r="FS54" s="305"/>
      <c r="FT54" s="305"/>
      <c r="FU54" s="305"/>
      <c r="FV54" s="305"/>
      <c r="FW54" s="305"/>
      <c r="FX54" s="305"/>
      <c r="FY54" s="305"/>
      <c r="FZ54" s="305"/>
      <c r="GA54" s="305"/>
      <c r="GB54" s="305"/>
      <c r="GC54" s="305"/>
      <c r="GD54" s="305"/>
      <c r="GE54" s="305"/>
      <c r="GF54" s="305"/>
      <c r="GG54" s="305"/>
      <c r="GH54" s="305"/>
      <c r="GI54" s="305"/>
      <c r="GJ54" s="305"/>
      <c r="GK54" s="305"/>
      <c r="GL54" s="305"/>
      <c r="GM54" s="305"/>
      <c r="GN54" s="305"/>
      <c r="GO54" s="305"/>
      <c r="GP54" s="305"/>
      <c r="GQ54" s="305"/>
      <c r="GR54" s="305"/>
      <c r="GS54" s="305"/>
      <c r="GT54" s="305"/>
      <c r="GU54" s="305"/>
      <c r="GV54" s="305"/>
      <c r="GW54" s="305"/>
      <c r="GX54" s="305"/>
      <c r="GY54" s="305"/>
      <c r="GZ54" s="305"/>
      <c r="HA54" s="305"/>
      <c r="HB54" s="305"/>
      <c r="HC54" s="305"/>
      <c r="HD54" s="305"/>
      <c r="HE54" s="305"/>
      <c r="HF54" s="305"/>
      <c r="HG54" s="305"/>
      <c r="HH54" s="305"/>
      <c r="HI54" s="305"/>
      <c r="HJ54" s="305"/>
      <c r="HK54" s="305"/>
      <c r="HL54" s="305"/>
      <c r="HM54" s="305"/>
      <c r="HN54" s="305"/>
      <c r="HO54" s="305"/>
      <c r="HP54" s="305"/>
      <c r="HQ54" s="305"/>
      <c r="HR54" s="305"/>
      <c r="HS54" s="305"/>
      <c r="HT54" s="305"/>
      <c r="HU54" s="305"/>
      <c r="HV54" s="305"/>
      <c r="HW54" s="305"/>
      <c r="HX54" s="305"/>
      <c r="HY54" s="305"/>
      <c r="HZ54" s="305"/>
      <c r="IA54" s="305"/>
      <c r="IB54" s="305"/>
      <c r="IC54" s="305"/>
      <c r="ID54" s="305"/>
      <c r="IE54" s="305"/>
      <c r="IF54" s="305"/>
      <c r="IG54" s="305"/>
      <c r="IH54" s="305"/>
      <c r="II54" s="305"/>
      <c r="IJ54" s="305"/>
      <c r="IK54" s="305"/>
      <c r="IL54" s="305"/>
      <c r="IM54" s="305"/>
      <c r="IN54" s="305"/>
      <c r="IO54" s="305"/>
      <c r="IP54" s="305"/>
      <c r="IQ54" s="305"/>
      <c r="IR54" s="305"/>
      <c r="IS54" s="305"/>
      <c r="IT54" s="305"/>
    </row>
    <row r="55" spans="23:254" s="319" customFormat="1" ht="12.7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c r="FF55" s="305"/>
      <c r="FG55" s="305"/>
      <c r="FH55" s="305"/>
      <c r="FI55" s="305"/>
      <c r="FJ55" s="305"/>
      <c r="FK55" s="305"/>
      <c r="FL55" s="305"/>
      <c r="FM55" s="305"/>
      <c r="FN55" s="305"/>
      <c r="FO55" s="305"/>
      <c r="FP55" s="305"/>
      <c r="FQ55" s="305"/>
      <c r="FR55" s="305"/>
      <c r="FS55" s="305"/>
      <c r="FT55" s="305"/>
      <c r="FU55" s="305"/>
      <c r="FV55" s="305"/>
      <c r="FW55" s="305"/>
      <c r="FX55" s="305"/>
      <c r="FY55" s="305"/>
      <c r="FZ55" s="305"/>
      <c r="GA55" s="305"/>
      <c r="GB55" s="305"/>
      <c r="GC55" s="305"/>
      <c r="GD55" s="305"/>
      <c r="GE55" s="305"/>
      <c r="GF55" s="305"/>
      <c r="GG55" s="305"/>
      <c r="GH55" s="305"/>
      <c r="GI55" s="305"/>
      <c r="GJ55" s="305"/>
      <c r="GK55" s="305"/>
      <c r="GL55" s="305"/>
      <c r="GM55" s="305"/>
      <c r="GN55" s="305"/>
      <c r="GO55" s="305"/>
      <c r="GP55" s="305"/>
      <c r="GQ55" s="305"/>
      <c r="GR55" s="305"/>
      <c r="GS55" s="305"/>
      <c r="GT55" s="305"/>
      <c r="GU55" s="305"/>
      <c r="GV55" s="305"/>
      <c r="GW55" s="305"/>
      <c r="GX55" s="305"/>
      <c r="GY55" s="305"/>
      <c r="GZ55" s="305"/>
      <c r="HA55" s="305"/>
      <c r="HB55" s="305"/>
      <c r="HC55" s="305"/>
      <c r="HD55" s="305"/>
      <c r="HE55" s="305"/>
      <c r="HF55" s="305"/>
      <c r="HG55" s="305"/>
      <c r="HH55" s="305"/>
      <c r="HI55" s="305"/>
      <c r="HJ55" s="305"/>
      <c r="HK55" s="305"/>
      <c r="HL55" s="305"/>
      <c r="HM55" s="305"/>
      <c r="HN55" s="305"/>
      <c r="HO55" s="305"/>
      <c r="HP55" s="305"/>
      <c r="HQ55" s="305"/>
      <c r="HR55" s="305"/>
      <c r="HS55" s="305"/>
      <c r="HT55" s="305"/>
      <c r="HU55" s="305"/>
      <c r="HV55" s="305"/>
      <c r="HW55" s="305"/>
      <c r="HX55" s="305"/>
      <c r="HY55" s="305"/>
      <c r="HZ55" s="305"/>
      <c r="IA55" s="305"/>
      <c r="IB55" s="305"/>
      <c r="IC55" s="305"/>
      <c r="ID55" s="305"/>
      <c r="IE55" s="305"/>
      <c r="IF55" s="305"/>
      <c r="IG55" s="305"/>
      <c r="IH55" s="305"/>
      <c r="II55" s="305"/>
      <c r="IJ55" s="305"/>
      <c r="IK55" s="305"/>
      <c r="IL55" s="305"/>
      <c r="IM55" s="305"/>
      <c r="IN55" s="305"/>
      <c r="IO55" s="305"/>
      <c r="IP55" s="305"/>
      <c r="IQ55" s="305"/>
      <c r="IR55" s="305"/>
      <c r="IS55" s="305"/>
      <c r="IT55" s="305"/>
    </row>
    <row r="56" spans="23:254" s="319" customFormat="1" ht="12.7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c r="CW56" s="305"/>
      <c r="CX56" s="305"/>
      <c r="CY56" s="305"/>
      <c r="CZ56" s="305"/>
      <c r="DA56" s="305"/>
      <c r="DB56" s="305"/>
      <c r="DC56" s="305"/>
      <c r="DD56" s="305"/>
      <c r="DE56" s="305"/>
      <c r="DF56" s="305"/>
      <c r="DG56" s="305"/>
      <c r="DH56" s="305"/>
      <c r="DI56" s="305"/>
      <c r="DJ56" s="305"/>
      <c r="DK56" s="305"/>
      <c r="DL56" s="305"/>
      <c r="DM56" s="305"/>
      <c r="DN56" s="305"/>
      <c r="DO56" s="305"/>
      <c r="DP56" s="305"/>
      <c r="DQ56" s="305"/>
      <c r="DR56" s="305"/>
      <c r="DS56" s="305"/>
      <c r="DT56" s="305"/>
      <c r="DU56" s="305"/>
      <c r="DV56" s="305"/>
      <c r="DW56" s="305"/>
      <c r="DX56" s="305"/>
      <c r="DY56" s="305"/>
      <c r="DZ56" s="305"/>
      <c r="EA56" s="305"/>
      <c r="EB56" s="305"/>
      <c r="EC56" s="305"/>
      <c r="ED56" s="305"/>
      <c r="EE56" s="305"/>
      <c r="EF56" s="305"/>
      <c r="EG56" s="305"/>
      <c r="EH56" s="305"/>
      <c r="EI56" s="305"/>
      <c r="EJ56" s="305"/>
      <c r="EK56" s="305"/>
      <c r="EL56" s="305"/>
      <c r="EM56" s="305"/>
      <c r="EN56" s="305"/>
      <c r="EO56" s="305"/>
      <c r="EP56" s="305"/>
      <c r="EQ56" s="305"/>
      <c r="ER56" s="305"/>
      <c r="ES56" s="305"/>
      <c r="ET56" s="305"/>
      <c r="EU56" s="305"/>
      <c r="EV56" s="305"/>
      <c r="EW56" s="305"/>
      <c r="EX56" s="305"/>
      <c r="EY56" s="305"/>
      <c r="EZ56" s="305"/>
      <c r="FA56" s="305"/>
      <c r="FB56" s="305"/>
      <c r="FC56" s="305"/>
      <c r="FD56" s="305"/>
      <c r="FE56" s="305"/>
      <c r="FF56" s="305"/>
      <c r="FG56" s="305"/>
      <c r="FH56" s="305"/>
      <c r="FI56" s="305"/>
      <c r="FJ56" s="305"/>
      <c r="FK56" s="305"/>
      <c r="FL56" s="305"/>
      <c r="FM56" s="305"/>
      <c r="FN56" s="305"/>
      <c r="FO56" s="305"/>
      <c r="FP56" s="305"/>
      <c r="FQ56" s="305"/>
      <c r="FR56" s="305"/>
      <c r="FS56" s="305"/>
      <c r="FT56" s="305"/>
      <c r="FU56" s="305"/>
      <c r="FV56" s="305"/>
      <c r="FW56" s="305"/>
      <c r="FX56" s="305"/>
      <c r="FY56" s="305"/>
      <c r="FZ56" s="305"/>
      <c r="GA56" s="305"/>
      <c r="GB56" s="305"/>
      <c r="GC56" s="305"/>
      <c r="GD56" s="305"/>
      <c r="GE56" s="305"/>
      <c r="GF56" s="305"/>
      <c r="GG56" s="305"/>
      <c r="GH56" s="305"/>
      <c r="GI56" s="305"/>
      <c r="GJ56" s="305"/>
      <c r="GK56" s="305"/>
      <c r="GL56" s="305"/>
      <c r="GM56" s="305"/>
      <c r="GN56" s="305"/>
      <c r="GO56" s="305"/>
      <c r="GP56" s="305"/>
      <c r="GQ56" s="305"/>
      <c r="GR56" s="305"/>
      <c r="GS56" s="305"/>
      <c r="GT56" s="305"/>
      <c r="GU56" s="305"/>
      <c r="GV56" s="305"/>
      <c r="GW56" s="305"/>
      <c r="GX56" s="305"/>
      <c r="GY56" s="305"/>
      <c r="GZ56" s="305"/>
      <c r="HA56" s="305"/>
      <c r="HB56" s="305"/>
      <c r="HC56" s="305"/>
      <c r="HD56" s="305"/>
      <c r="HE56" s="305"/>
      <c r="HF56" s="305"/>
      <c r="HG56" s="305"/>
      <c r="HH56" s="305"/>
      <c r="HI56" s="305"/>
      <c r="HJ56" s="305"/>
      <c r="HK56" s="305"/>
      <c r="HL56" s="305"/>
      <c r="HM56" s="305"/>
      <c r="HN56" s="305"/>
      <c r="HO56" s="305"/>
      <c r="HP56" s="305"/>
      <c r="HQ56" s="305"/>
      <c r="HR56" s="305"/>
      <c r="HS56" s="305"/>
      <c r="HT56" s="305"/>
      <c r="HU56" s="305"/>
      <c r="HV56" s="305"/>
      <c r="HW56" s="305"/>
      <c r="HX56" s="305"/>
      <c r="HY56" s="305"/>
      <c r="HZ56" s="305"/>
      <c r="IA56" s="305"/>
      <c r="IB56" s="305"/>
      <c r="IC56" s="305"/>
      <c r="ID56" s="305"/>
      <c r="IE56" s="305"/>
      <c r="IF56" s="305"/>
      <c r="IG56" s="305"/>
      <c r="IH56" s="305"/>
      <c r="II56" s="305"/>
      <c r="IJ56" s="305"/>
      <c r="IK56" s="305"/>
      <c r="IL56" s="305"/>
      <c r="IM56" s="305"/>
      <c r="IN56" s="305"/>
      <c r="IO56" s="305"/>
      <c r="IP56" s="305"/>
      <c r="IQ56" s="305"/>
      <c r="IR56" s="305"/>
      <c r="IS56" s="305"/>
      <c r="IT56" s="305"/>
    </row>
    <row r="57" spans="23:254" s="319" customFormat="1" ht="12.7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c r="IS57" s="305"/>
      <c r="IT57" s="305"/>
    </row>
    <row r="58" spans="23:254" s="319" customFormat="1" ht="12.7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row>
    <row r="59" spans="23:254" s="319" customFormat="1" ht="12.7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c r="IS59" s="305"/>
      <c r="IT59" s="305"/>
    </row>
    <row r="60" spans="23:254" s="319" customFormat="1" ht="12.7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c r="IS60" s="305"/>
      <c r="IT60" s="305"/>
    </row>
    <row r="61" spans="23:254" s="319" customFormat="1" ht="12.7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c r="IS61" s="305"/>
      <c r="IT61" s="305"/>
    </row>
    <row r="62" spans="23:254" s="319" customFormat="1" ht="12.7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305"/>
      <c r="DF62" s="305"/>
      <c r="DG62" s="305"/>
      <c r="DH62" s="305"/>
      <c r="DI62" s="305"/>
      <c r="DJ62" s="305"/>
      <c r="DK62" s="305"/>
      <c r="DL62" s="305"/>
      <c r="DM62" s="305"/>
      <c r="DN62" s="305"/>
      <c r="DO62" s="305"/>
      <c r="DP62" s="305"/>
      <c r="DQ62" s="305"/>
      <c r="DR62" s="305"/>
      <c r="DS62" s="305"/>
      <c r="DT62" s="305"/>
      <c r="DU62" s="305"/>
      <c r="DV62" s="305"/>
      <c r="DW62" s="305"/>
      <c r="DX62" s="305"/>
      <c r="DY62" s="305"/>
      <c r="DZ62" s="305"/>
      <c r="EA62" s="305"/>
      <c r="EB62" s="305"/>
      <c r="EC62" s="305"/>
      <c r="ED62" s="305"/>
      <c r="EE62" s="305"/>
      <c r="EF62" s="305"/>
      <c r="EG62" s="305"/>
      <c r="EH62" s="305"/>
      <c r="EI62" s="305"/>
      <c r="EJ62" s="305"/>
      <c r="EK62" s="305"/>
      <c r="EL62" s="305"/>
      <c r="EM62" s="305"/>
      <c r="EN62" s="305"/>
      <c r="EO62" s="305"/>
      <c r="EP62" s="305"/>
      <c r="EQ62" s="305"/>
      <c r="ER62" s="305"/>
      <c r="ES62" s="305"/>
      <c r="ET62" s="305"/>
      <c r="EU62" s="305"/>
      <c r="EV62" s="305"/>
      <c r="EW62" s="305"/>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c r="IS62" s="305"/>
      <c r="IT62" s="305"/>
    </row>
    <row r="63" spans="23:254" s="319" customFormat="1" ht="12.7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c r="IS63" s="305"/>
      <c r="IT63" s="305"/>
    </row>
    <row r="64" spans="23:254" s="319" customFormat="1" ht="12.7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5"/>
      <c r="DQ64" s="305"/>
      <c r="DR64" s="305"/>
      <c r="DS64" s="305"/>
      <c r="DT64" s="305"/>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c r="GK64" s="305"/>
      <c r="GL64" s="305"/>
      <c r="GM64" s="305"/>
      <c r="GN64" s="305"/>
      <c r="GO64" s="305"/>
      <c r="GP64" s="305"/>
      <c r="GQ64" s="305"/>
      <c r="GR64" s="305"/>
      <c r="GS64" s="305"/>
      <c r="GT64" s="305"/>
      <c r="GU64" s="305"/>
      <c r="GV64" s="305"/>
      <c r="GW64" s="305"/>
      <c r="GX64" s="305"/>
      <c r="GY64" s="305"/>
      <c r="GZ64" s="305"/>
      <c r="HA64" s="305"/>
      <c r="HB64" s="305"/>
      <c r="HC64" s="305"/>
      <c r="HD64" s="305"/>
      <c r="HE64" s="305"/>
      <c r="HF64" s="305"/>
      <c r="HG64" s="305"/>
      <c r="HH64" s="305"/>
      <c r="HI64" s="305"/>
      <c r="HJ64" s="305"/>
      <c r="HK64" s="305"/>
      <c r="HL64" s="305"/>
      <c r="HM64" s="305"/>
      <c r="HN64" s="305"/>
      <c r="HO64" s="305"/>
      <c r="HP64" s="305"/>
      <c r="HQ64" s="305"/>
      <c r="HR64" s="305"/>
      <c r="HS64" s="305"/>
      <c r="HT64" s="305"/>
      <c r="HU64" s="305"/>
      <c r="HV64" s="305"/>
      <c r="HW64" s="305"/>
      <c r="HX64" s="305"/>
      <c r="HY64" s="305"/>
      <c r="HZ64" s="305"/>
      <c r="IA64" s="305"/>
      <c r="IB64" s="305"/>
      <c r="IC64" s="305"/>
      <c r="ID64" s="305"/>
      <c r="IE64" s="305"/>
      <c r="IF64" s="305"/>
      <c r="IG64" s="305"/>
      <c r="IH64" s="305"/>
      <c r="II64" s="305"/>
      <c r="IJ64" s="305"/>
      <c r="IK64" s="305"/>
      <c r="IL64" s="305"/>
      <c r="IM64" s="305"/>
      <c r="IN64" s="305"/>
      <c r="IO64" s="305"/>
      <c r="IP64" s="305"/>
      <c r="IQ64" s="305"/>
      <c r="IR64" s="305"/>
      <c r="IS64" s="305"/>
      <c r="IT64" s="305"/>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sheetData>
  <sheetProtection password="D318" sheet="1" objects="1" scenarios="1" formatCells="0" formatColumns="0" formatRows="0" selectLockedCells="1"/>
  <mergeCells count="38">
    <mergeCell ref="A26:G26"/>
    <mergeCell ref="J43:J44"/>
    <mergeCell ref="A18:C18"/>
    <mergeCell ref="C41:H41"/>
    <mergeCell ref="B43:B44"/>
    <mergeCell ref="C40:H40"/>
    <mergeCell ref="A27:J30"/>
    <mergeCell ref="A36:J36"/>
    <mergeCell ref="A32:J32"/>
    <mergeCell ref="A10:C10"/>
    <mergeCell ref="D10:G10"/>
    <mergeCell ref="A12:C12"/>
    <mergeCell ref="A23:G23"/>
    <mergeCell ref="D49:F49"/>
    <mergeCell ref="D46:F46"/>
    <mergeCell ref="D47:F47"/>
    <mergeCell ref="D48:F48"/>
    <mergeCell ref="A24:G24"/>
    <mergeCell ref="A21:J21"/>
    <mergeCell ref="D9:G9"/>
    <mergeCell ref="A8:C8"/>
    <mergeCell ref="A9:C9"/>
    <mergeCell ref="D8:G8"/>
    <mergeCell ref="D18:G18"/>
    <mergeCell ref="A13:C13"/>
    <mergeCell ref="A14:C14"/>
    <mergeCell ref="D14:G14"/>
    <mergeCell ref="A16:C16"/>
    <mergeCell ref="A17:C17"/>
    <mergeCell ref="A1:J1"/>
    <mergeCell ref="D6:G6"/>
    <mergeCell ref="D7:G7"/>
    <mergeCell ref="D3:G3"/>
    <mergeCell ref="D5:G5"/>
    <mergeCell ref="A3:C3"/>
    <mergeCell ref="A5:C5"/>
    <mergeCell ref="A6:C6"/>
    <mergeCell ref="A7:C7"/>
  </mergeCells>
  <conditionalFormatting sqref="H23">
    <cfRule type="cellIs" priority="1" dxfId="0"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C10" sqref="C10"/>
    </sheetView>
  </sheetViews>
  <sheetFormatPr defaultColWidth="9.140625" defaultRowHeight="12.75"/>
  <cols>
    <col min="1" max="1" width="33.7109375" style="0" customWidth="1"/>
    <col min="2" max="4" width="19.140625" style="0" customWidth="1"/>
  </cols>
  <sheetData>
    <row r="2" spans="1:4" ht="60" customHeight="1">
      <c r="A2" s="357" t="s">
        <v>222</v>
      </c>
      <c r="B2" s="1029"/>
      <c r="C2" s="1029"/>
      <c r="D2" s="1029"/>
    </row>
    <row r="5" spans="1:4" ht="12.75">
      <c r="A5" s="1030" t="s">
        <v>221</v>
      </c>
      <c r="B5" s="1030"/>
      <c r="C5" s="1030"/>
      <c r="D5" s="1030"/>
    </row>
    <row r="6" spans="1:4" ht="12.75">
      <c r="A6" s="1030"/>
      <c r="B6" s="1030"/>
      <c r="C6" s="1030"/>
      <c r="D6" s="1030"/>
    </row>
  </sheetData>
  <sheetProtection/>
  <mergeCells count="2">
    <mergeCell ref="B2:D2"/>
    <mergeCell ref="A5:D6"/>
  </mergeCells>
  <printOptions/>
  <pageMargins left="0.75" right="0.75" top="1" bottom="1" header="0.5" footer="0.5"/>
  <pageSetup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tabSelected="1" zoomScale="75" zoomScaleNormal="75" zoomScaleSheetLayoutView="75" zoomScalePageLayoutView="0" workbookViewId="0" topLeftCell="B13">
      <selection activeCell="M19" sqref="M19:N19"/>
    </sheetView>
  </sheetViews>
  <sheetFormatPr defaultColWidth="9.140625" defaultRowHeight="12.75"/>
  <cols>
    <col min="1" max="1" width="7.140625" style="297" customWidth="1"/>
    <col min="2" max="2" width="26.140625" style="297" customWidth="1"/>
    <col min="3" max="3" width="36.140625" style="297" customWidth="1"/>
    <col min="4" max="4" width="15.00390625" style="298" customWidth="1"/>
    <col min="5" max="5" width="10.00390625" style="297" customWidth="1"/>
    <col min="6" max="6" width="15.00390625" style="297" customWidth="1"/>
    <col min="7" max="7" width="11.00390625" style="297" customWidth="1"/>
    <col min="8" max="8" width="9.140625" style="299" customWidth="1"/>
    <col min="9" max="9" width="8.28125" style="297" customWidth="1"/>
    <col min="10" max="11" width="10.28125" style="297" customWidth="1"/>
    <col min="12" max="12" width="12.140625" style="297" customWidth="1"/>
    <col min="13" max="13" width="63.7109375" style="297" customWidth="1"/>
    <col min="14" max="14" width="7.421875" style="297" customWidth="1"/>
    <col min="15" max="16384" width="9.140625" style="297" customWidth="1"/>
  </cols>
  <sheetData>
    <row r="1" spans="1:14" ht="25.5" customHeight="1">
      <c r="A1" s="625" t="s">
        <v>337</v>
      </c>
      <c r="B1" s="625"/>
      <c r="C1" s="625"/>
      <c r="D1" s="625"/>
      <c r="E1" s="625"/>
      <c r="F1" s="625"/>
      <c r="G1" s="111"/>
      <c r="H1" s="106"/>
      <c r="I1" s="106"/>
      <c r="J1" s="106"/>
      <c r="K1" s="28"/>
      <c r="L1" s="28"/>
      <c r="M1" s="28"/>
      <c r="N1" s="29"/>
    </row>
    <row r="2" spans="1:14" ht="27" customHeight="1" thickBot="1">
      <c r="A2" s="292" t="s">
        <v>195</v>
      </c>
      <c r="B2" s="26"/>
      <c r="C2" s="26"/>
      <c r="D2" s="107"/>
      <c r="E2" s="26"/>
      <c r="F2" s="26"/>
      <c r="G2" s="26"/>
      <c r="H2" s="27"/>
      <c r="I2" s="26"/>
      <c r="J2" s="28"/>
      <c r="K2" s="28"/>
      <c r="L2" s="28"/>
      <c r="M2" s="29"/>
      <c r="N2" s="29"/>
    </row>
    <row r="3" spans="1:14" s="301" customFormat="1" ht="15" customHeight="1" thickBot="1">
      <c r="A3" s="630" t="s">
        <v>342</v>
      </c>
      <c r="B3" s="631"/>
      <c r="C3" s="672" t="str">
        <f>IF('PR_Section 1A (1)'!C7:F7="","",'PR_Section 1A (1)'!C7:F7)</f>
        <v>BTN-607-G03-H</v>
      </c>
      <c r="D3" s="673"/>
      <c r="E3" s="673"/>
      <c r="F3" s="674"/>
      <c r="G3" s="19"/>
      <c r="H3" s="19"/>
      <c r="I3" s="19"/>
      <c r="J3" s="19"/>
      <c r="K3" s="19"/>
      <c r="L3" s="19"/>
      <c r="M3" s="19"/>
      <c r="N3" s="19"/>
    </row>
    <row r="4" spans="1:14" s="301" customFormat="1" ht="15" customHeight="1">
      <c r="A4" s="120" t="s">
        <v>69</v>
      </c>
      <c r="B4" s="20"/>
      <c r="C4" s="137" t="s">
        <v>76</v>
      </c>
      <c r="D4" s="128" t="str">
        <f>IF('PR_Section 1A (1)'!D12="Select","",'PR_Section 1A (1)'!D12)</f>
        <v>Quarter</v>
      </c>
      <c r="E4" s="21" t="s">
        <v>77</v>
      </c>
      <c r="F4" s="129">
        <f>IF('PR_Section 1A (1)'!F12="Select","",'PR_Section 1A (1)'!F12)</f>
        <v>11</v>
      </c>
      <c r="G4" s="19"/>
      <c r="H4" s="19"/>
      <c r="I4" s="19"/>
      <c r="J4" s="19"/>
      <c r="K4" s="19"/>
      <c r="L4" s="19"/>
      <c r="M4" s="19"/>
      <c r="N4" s="19"/>
    </row>
    <row r="5" spans="1:14" s="301" customFormat="1" ht="15" customHeight="1">
      <c r="A5" s="138" t="s">
        <v>70</v>
      </c>
      <c r="B5" s="114"/>
      <c r="C5" s="139" t="s">
        <v>345</v>
      </c>
      <c r="D5" s="126">
        <f>IF('PR_Section 1A (1)'!D13="","",'PR_Section 1A (1)'!D13)</f>
        <v>40391</v>
      </c>
      <c r="E5" s="21" t="s">
        <v>375</v>
      </c>
      <c r="F5" s="127">
        <f>IF('PR_Section 1A (1)'!F13="","",'PR_Section 1A (1)'!F13)</f>
        <v>40482</v>
      </c>
      <c r="G5" s="19"/>
      <c r="H5" s="19"/>
      <c r="I5" s="19"/>
      <c r="J5" s="19"/>
      <c r="K5" s="19"/>
      <c r="L5" s="19"/>
      <c r="M5" s="19"/>
      <c r="N5" s="19"/>
    </row>
    <row r="6" spans="1:14" s="301" customFormat="1" ht="15" customHeight="1" thickBot="1">
      <c r="A6" s="140" t="s">
        <v>71</v>
      </c>
      <c r="B6" s="115"/>
      <c r="C6" s="675">
        <f>IF('PR_Section 1A (1)'!C14:F14="Select","",'PR_Section 1A (1)'!C14:F14)</f>
        <v>11</v>
      </c>
      <c r="D6" s="676"/>
      <c r="E6" s="676"/>
      <c r="F6" s="677"/>
      <c r="G6" s="19"/>
      <c r="H6" s="19"/>
      <c r="I6" s="19"/>
      <c r="J6" s="19"/>
      <c r="K6" s="19"/>
      <c r="L6" s="19"/>
      <c r="M6" s="19"/>
      <c r="N6" s="19"/>
    </row>
    <row r="7" spans="1:14" s="296" customFormat="1" ht="22.5" customHeight="1" thickBot="1">
      <c r="A7" s="95"/>
      <c r="B7" s="123"/>
      <c r="C7" s="123"/>
      <c r="D7" s="123"/>
      <c r="E7" s="123"/>
      <c r="F7" s="123"/>
      <c r="G7" s="123"/>
      <c r="H7" s="123"/>
      <c r="I7" s="123"/>
      <c r="J7" s="123"/>
      <c r="K7" s="123"/>
      <c r="L7" s="123"/>
      <c r="M7" s="123"/>
      <c r="N7" s="124"/>
    </row>
    <row r="8" spans="1:14" s="300" customFormat="1" ht="20.25" customHeight="1">
      <c r="A8" s="141" t="s">
        <v>78</v>
      </c>
      <c r="B8" s="142"/>
      <c r="C8" s="142"/>
      <c r="D8" s="142"/>
      <c r="E8" s="142"/>
      <c r="F8" s="142"/>
      <c r="G8" s="142"/>
      <c r="H8" s="142"/>
      <c r="I8" s="142"/>
      <c r="J8" s="142"/>
      <c r="K8" s="142"/>
      <c r="L8" s="142"/>
      <c r="M8" s="646"/>
      <c r="N8" s="647"/>
    </row>
    <row r="9" spans="1:14" ht="31.5" customHeight="1">
      <c r="A9" s="587" t="s">
        <v>89</v>
      </c>
      <c r="B9" s="668" t="s">
        <v>349</v>
      </c>
      <c r="C9" s="637" t="s">
        <v>354</v>
      </c>
      <c r="D9" s="638"/>
      <c r="E9" s="638"/>
      <c r="F9" s="638"/>
      <c r="G9" s="650" t="s">
        <v>74</v>
      </c>
      <c r="H9" s="668" t="s">
        <v>350</v>
      </c>
      <c r="I9" s="598" t="s">
        <v>16</v>
      </c>
      <c r="J9" s="599"/>
      <c r="K9" s="648" t="s">
        <v>153</v>
      </c>
      <c r="L9" s="650" t="s">
        <v>154</v>
      </c>
      <c r="M9" s="598" t="s">
        <v>353</v>
      </c>
      <c r="N9" s="652"/>
    </row>
    <row r="10" spans="1:14" ht="22.5" customHeight="1">
      <c r="A10" s="588"/>
      <c r="B10" s="669"/>
      <c r="C10" s="640"/>
      <c r="D10" s="641"/>
      <c r="E10" s="641"/>
      <c r="F10" s="641"/>
      <c r="G10" s="651"/>
      <c r="H10" s="669"/>
      <c r="I10" s="143" t="s">
        <v>351</v>
      </c>
      <c r="J10" s="143" t="s">
        <v>352</v>
      </c>
      <c r="K10" s="649"/>
      <c r="L10" s="651"/>
      <c r="M10" s="653"/>
      <c r="N10" s="654"/>
    </row>
    <row r="11" spans="1:14" ht="72.75" customHeight="1">
      <c r="A11" s="250">
        <v>1</v>
      </c>
      <c r="B11" s="366" t="s">
        <v>240</v>
      </c>
      <c r="C11" s="667" t="s">
        <v>243</v>
      </c>
      <c r="D11" s="600"/>
      <c r="E11" s="600"/>
      <c r="F11" s="600"/>
      <c r="G11" s="218" t="s">
        <v>251</v>
      </c>
      <c r="H11" s="1">
        <v>0</v>
      </c>
      <c r="I11" s="11">
        <v>0</v>
      </c>
      <c r="J11" s="1">
        <v>2006</v>
      </c>
      <c r="K11" s="11">
        <v>44000</v>
      </c>
      <c r="L11" s="11">
        <f>13500+6080+4526</f>
        <v>24106</v>
      </c>
      <c r="M11" s="667" t="s">
        <v>99</v>
      </c>
      <c r="N11" s="678"/>
    </row>
    <row r="12" spans="1:14" ht="99" customHeight="1">
      <c r="A12" s="5">
        <v>1</v>
      </c>
      <c r="B12" s="373" t="s">
        <v>240</v>
      </c>
      <c r="C12" s="667" t="s">
        <v>244</v>
      </c>
      <c r="D12" s="600"/>
      <c r="E12" s="600"/>
      <c r="F12" s="600"/>
      <c r="G12" s="218" t="s">
        <v>251</v>
      </c>
      <c r="H12" s="1">
        <v>1</v>
      </c>
      <c r="I12" s="11">
        <v>0</v>
      </c>
      <c r="J12" s="1">
        <v>2006</v>
      </c>
      <c r="K12" s="11">
        <v>589</v>
      </c>
      <c r="L12" s="11">
        <v>269</v>
      </c>
      <c r="M12" s="667" t="s">
        <v>172</v>
      </c>
      <c r="N12" s="678"/>
    </row>
    <row r="13" spans="1:14" ht="74.25" customHeight="1">
      <c r="A13" s="5">
        <v>1</v>
      </c>
      <c r="B13" s="366" t="s">
        <v>240</v>
      </c>
      <c r="C13" s="667" t="s">
        <v>245</v>
      </c>
      <c r="D13" s="600"/>
      <c r="E13" s="600"/>
      <c r="F13" s="600"/>
      <c r="G13" s="218" t="s">
        <v>251</v>
      </c>
      <c r="H13" s="1">
        <v>2</v>
      </c>
      <c r="I13" s="11">
        <v>45</v>
      </c>
      <c r="J13" s="1">
        <v>2009</v>
      </c>
      <c r="K13" s="11" t="s">
        <v>266</v>
      </c>
      <c r="L13" s="11">
        <v>45</v>
      </c>
      <c r="M13" s="667" t="s">
        <v>271</v>
      </c>
      <c r="N13" s="678"/>
    </row>
    <row r="14" spans="1:14" ht="112.5" customHeight="1">
      <c r="A14" s="5">
        <v>1</v>
      </c>
      <c r="B14" s="373" t="s">
        <v>240</v>
      </c>
      <c r="C14" s="667" t="s">
        <v>246</v>
      </c>
      <c r="D14" s="600"/>
      <c r="E14" s="600"/>
      <c r="F14" s="600"/>
      <c r="G14" s="218" t="s">
        <v>251</v>
      </c>
      <c r="H14" s="1">
        <v>1</v>
      </c>
      <c r="I14" s="11" t="s">
        <v>228</v>
      </c>
      <c r="J14" s="1"/>
      <c r="K14" s="11">
        <v>21350</v>
      </c>
      <c r="L14" s="11">
        <f>18448+1274</f>
        <v>19722</v>
      </c>
      <c r="M14" s="679" t="s">
        <v>173</v>
      </c>
      <c r="N14" s="678"/>
    </row>
    <row r="15" spans="1:14" ht="72.75" customHeight="1">
      <c r="A15" s="5">
        <v>1</v>
      </c>
      <c r="B15" s="373" t="s">
        <v>240</v>
      </c>
      <c r="C15" s="667" t="s">
        <v>247</v>
      </c>
      <c r="D15" s="600"/>
      <c r="E15" s="600"/>
      <c r="F15" s="600"/>
      <c r="G15" s="9" t="s">
        <v>251</v>
      </c>
      <c r="H15" s="1">
        <v>1</v>
      </c>
      <c r="I15" s="11">
        <v>0</v>
      </c>
      <c r="J15" s="1">
        <v>2006</v>
      </c>
      <c r="K15" s="11">
        <v>827</v>
      </c>
      <c r="L15" s="11">
        <v>717</v>
      </c>
      <c r="M15" s="667" t="s">
        <v>272</v>
      </c>
      <c r="N15" s="678"/>
    </row>
    <row r="16" spans="1:14" s="298" customFormat="1" ht="67.5" customHeight="1">
      <c r="A16" s="5">
        <v>1</v>
      </c>
      <c r="B16" s="374" t="s">
        <v>240</v>
      </c>
      <c r="C16" s="667" t="s">
        <v>267</v>
      </c>
      <c r="D16" s="600"/>
      <c r="E16" s="600"/>
      <c r="F16" s="600"/>
      <c r="G16" s="9" t="s">
        <v>252</v>
      </c>
      <c r="H16" s="1">
        <v>0</v>
      </c>
      <c r="I16" s="11">
        <v>100</v>
      </c>
      <c r="J16" s="1">
        <v>2009</v>
      </c>
      <c r="K16" s="11">
        <v>180</v>
      </c>
      <c r="L16" s="11">
        <f>69+200</f>
        <v>269</v>
      </c>
      <c r="M16" s="667" t="s">
        <v>174</v>
      </c>
      <c r="N16" s="678"/>
    </row>
    <row r="17" spans="1:14" ht="62.25" customHeight="1">
      <c r="A17" s="5">
        <v>1</v>
      </c>
      <c r="B17" s="373" t="s">
        <v>240</v>
      </c>
      <c r="C17" s="667" t="s">
        <v>268</v>
      </c>
      <c r="D17" s="600"/>
      <c r="E17" s="600"/>
      <c r="F17" s="600"/>
      <c r="G17" s="218" t="s">
        <v>251</v>
      </c>
      <c r="H17" s="1">
        <v>1</v>
      </c>
      <c r="I17" s="11">
        <v>0</v>
      </c>
      <c r="J17" s="1">
        <v>2006</v>
      </c>
      <c r="K17" s="11">
        <v>30</v>
      </c>
      <c r="L17" s="11">
        <v>79</v>
      </c>
      <c r="M17" s="667" t="s">
        <v>164</v>
      </c>
      <c r="N17" s="678"/>
    </row>
    <row r="18" spans="1:14" ht="81" customHeight="1">
      <c r="A18" s="5">
        <v>1</v>
      </c>
      <c r="B18" s="374" t="s">
        <v>240</v>
      </c>
      <c r="C18" s="667" t="s">
        <v>248</v>
      </c>
      <c r="D18" s="600"/>
      <c r="E18" s="600"/>
      <c r="F18" s="600"/>
      <c r="G18" s="218" t="s">
        <v>252</v>
      </c>
      <c r="H18" s="1">
        <v>1</v>
      </c>
      <c r="I18" s="11">
        <v>6000</v>
      </c>
      <c r="J18" s="1">
        <v>2006</v>
      </c>
      <c r="K18" s="11">
        <v>10000</v>
      </c>
      <c r="L18" s="11">
        <f>3514+874</f>
        <v>4388</v>
      </c>
      <c r="M18" s="667" t="s">
        <v>175</v>
      </c>
      <c r="N18" s="678"/>
    </row>
    <row r="19" spans="1:14" s="298" customFormat="1" ht="89.25" customHeight="1">
      <c r="A19" s="5">
        <v>1</v>
      </c>
      <c r="B19" s="374" t="s">
        <v>240</v>
      </c>
      <c r="C19" s="667" t="s">
        <v>270</v>
      </c>
      <c r="D19" s="600"/>
      <c r="E19" s="600"/>
      <c r="F19" s="600"/>
      <c r="G19" s="9" t="s">
        <v>251</v>
      </c>
      <c r="H19" s="1">
        <v>2</v>
      </c>
      <c r="I19" s="11">
        <v>500</v>
      </c>
      <c r="J19" s="1">
        <v>2005</v>
      </c>
      <c r="K19" s="11">
        <v>7000</v>
      </c>
      <c r="L19" s="11">
        <f>4284+720</f>
        <v>5004</v>
      </c>
      <c r="M19" s="679" t="s">
        <v>645</v>
      </c>
      <c r="N19" s="678"/>
    </row>
    <row r="20" spans="1:14" ht="159.75" customHeight="1">
      <c r="A20" s="5">
        <v>1</v>
      </c>
      <c r="B20" s="374" t="s">
        <v>241</v>
      </c>
      <c r="C20" s="667" t="s">
        <v>249</v>
      </c>
      <c r="D20" s="600"/>
      <c r="E20" s="600"/>
      <c r="F20" s="600"/>
      <c r="G20" s="9" t="s">
        <v>252</v>
      </c>
      <c r="H20" s="1">
        <v>2</v>
      </c>
      <c r="I20" s="11">
        <v>1500</v>
      </c>
      <c r="J20" s="1">
        <v>2005</v>
      </c>
      <c r="K20" s="11">
        <v>26800</v>
      </c>
      <c r="L20" s="11">
        <f>29797+2182</f>
        <v>31979</v>
      </c>
      <c r="M20" s="680" t="s">
        <v>190</v>
      </c>
      <c r="N20" s="681"/>
    </row>
    <row r="21" spans="1:14" ht="51" customHeight="1">
      <c r="A21" s="5">
        <v>3</v>
      </c>
      <c r="B21" s="373" t="s">
        <v>242</v>
      </c>
      <c r="C21" s="667" t="s">
        <v>250</v>
      </c>
      <c r="D21" s="600"/>
      <c r="E21" s="600"/>
      <c r="F21" s="600"/>
      <c r="G21" s="9" t="s">
        <v>252</v>
      </c>
      <c r="H21" s="1">
        <v>2</v>
      </c>
      <c r="I21" s="11" t="s">
        <v>253</v>
      </c>
      <c r="J21" s="1">
        <v>2006</v>
      </c>
      <c r="K21" s="11">
        <v>50</v>
      </c>
      <c r="L21" s="11">
        <v>56</v>
      </c>
      <c r="M21" s="667" t="s">
        <v>191</v>
      </c>
      <c r="N21" s="678"/>
    </row>
    <row r="22" spans="1:14" ht="30.75" customHeight="1">
      <c r="A22" s="5">
        <v>1</v>
      </c>
      <c r="B22" s="373"/>
      <c r="C22" s="667"/>
      <c r="D22" s="600"/>
      <c r="E22" s="600"/>
      <c r="F22" s="600"/>
      <c r="G22" s="9"/>
      <c r="H22" s="1"/>
      <c r="I22" s="11"/>
      <c r="J22" s="1"/>
      <c r="K22" s="11"/>
      <c r="L22" s="11"/>
      <c r="M22" s="667"/>
      <c r="N22" s="678"/>
    </row>
    <row r="23" spans="1:14" ht="38.25" customHeight="1">
      <c r="A23" s="5"/>
      <c r="B23" s="374"/>
      <c r="C23" s="667"/>
      <c r="D23" s="600"/>
      <c r="E23" s="600"/>
      <c r="F23" s="600"/>
      <c r="G23" s="9"/>
      <c r="H23" s="1"/>
      <c r="I23" s="11"/>
      <c r="J23" s="1"/>
      <c r="K23" s="11"/>
      <c r="L23" s="11"/>
      <c r="M23" s="667"/>
      <c r="N23" s="678"/>
    </row>
    <row r="24" spans="1:8" ht="84" customHeight="1">
      <c r="A24" s="5"/>
      <c r="G24" s="9"/>
      <c r="H24" s="1"/>
    </row>
    <row r="25" spans="1:14" ht="25.5" customHeight="1" hidden="1">
      <c r="A25" s="5"/>
      <c r="B25" s="7"/>
      <c r="C25" s="670"/>
      <c r="D25" s="671"/>
      <c r="E25" s="671"/>
      <c r="F25" s="671"/>
      <c r="G25" s="218"/>
      <c r="H25" s="1"/>
      <c r="I25" s="11"/>
      <c r="J25" s="1"/>
      <c r="K25" s="11"/>
      <c r="L25" s="11"/>
      <c r="M25" s="680"/>
      <c r="N25" s="681"/>
    </row>
    <row r="26" spans="1:14" ht="25.5" customHeight="1" hidden="1">
      <c r="A26" s="5"/>
      <c r="B26" s="7"/>
      <c r="C26" s="589"/>
      <c r="D26" s="590"/>
      <c r="E26" s="590"/>
      <c r="F26" s="590"/>
      <c r="G26" s="218"/>
      <c r="H26" s="1"/>
      <c r="I26" s="11"/>
      <c r="J26" s="1"/>
      <c r="K26" s="11"/>
      <c r="L26" s="11"/>
      <c r="M26" s="589"/>
      <c r="N26" s="591"/>
    </row>
    <row r="27" spans="1:14" ht="25.5" customHeight="1" hidden="1">
      <c r="A27" s="5"/>
      <c r="B27" s="7"/>
      <c r="C27" s="589"/>
      <c r="D27" s="590"/>
      <c r="E27" s="590"/>
      <c r="F27" s="590"/>
      <c r="G27" s="218"/>
      <c r="H27" s="1"/>
      <c r="I27" s="11"/>
      <c r="J27" s="1"/>
      <c r="K27" s="11"/>
      <c r="L27" s="11"/>
      <c r="M27" s="589"/>
      <c r="N27" s="591"/>
    </row>
    <row r="28" spans="1:14" ht="25.5" customHeight="1" hidden="1">
      <c r="A28" s="5"/>
      <c r="B28" s="7"/>
      <c r="C28" s="589"/>
      <c r="D28" s="590"/>
      <c r="E28" s="590"/>
      <c r="F28" s="590"/>
      <c r="G28" s="218"/>
      <c r="H28" s="1"/>
      <c r="I28" s="11"/>
      <c r="J28" s="1"/>
      <c r="K28" s="11"/>
      <c r="L28" s="11"/>
      <c r="M28" s="589"/>
      <c r="N28" s="591"/>
    </row>
    <row r="29" spans="1:14" ht="25.5" customHeight="1" hidden="1">
      <c r="A29" s="5"/>
      <c r="B29" s="7"/>
      <c r="C29" s="589"/>
      <c r="D29" s="590"/>
      <c r="E29" s="590"/>
      <c r="F29" s="590"/>
      <c r="G29" s="218"/>
      <c r="H29" s="1"/>
      <c r="I29" s="11"/>
      <c r="J29" s="1"/>
      <c r="K29" s="11"/>
      <c r="L29" s="11"/>
      <c r="M29" s="589"/>
      <c r="N29" s="591"/>
    </row>
    <row r="30" spans="1:14" ht="25.5" customHeight="1" hidden="1">
      <c r="A30" s="5"/>
      <c r="B30" s="7"/>
      <c r="C30" s="589"/>
      <c r="D30" s="590"/>
      <c r="E30" s="590"/>
      <c r="F30" s="590"/>
      <c r="G30" s="218"/>
      <c r="H30" s="1"/>
      <c r="I30" s="11"/>
      <c r="J30" s="1"/>
      <c r="K30" s="11"/>
      <c r="L30" s="11"/>
      <c r="M30" s="589"/>
      <c r="N30" s="591"/>
    </row>
    <row r="31" spans="1:14" ht="25.5" customHeight="1" hidden="1">
      <c r="A31" s="5"/>
      <c r="B31" s="7"/>
      <c r="C31" s="589"/>
      <c r="D31" s="590"/>
      <c r="E31" s="590"/>
      <c r="F31" s="590"/>
      <c r="G31" s="218"/>
      <c r="H31" s="1"/>
      <c r="I31" s="11"/>
      <c r="J31" s="1"/>
      <c r="K31" s="11"/>
      <c r="L31" s="11"/>
      <c r="M31" s="589"/>
      <c r="N31" s="591"/>
    </row>
    <row r="32" spans="1:14" ht="25.5" customHeight="1" hidden="1">
      <c r="A32" s="5"/>
      <c r="B32" s="7"/>
      <c r="C32" s="589"/>
      <c r="D32" s="590"/>
      <c r="E32" s="590"/>
      <c r="F32" s="590"/>
      <c r="G32" s="218"/>
      <c r="H32" s="1"/>
      <c r="I32" s="11"/>
      <c r="J32" s="1"/>
      <c r="K32" s="11"/>
      <c r="L32" s="11"/>
      <c r="M32" s="589"/>
      <c r="N32" s="591"/>
    </row>
    <row r="33" spans="1:14" ht="25.5" customHeight="1" hidden="1">
      <c r="A33" s="5"/>
      <c r="B33" s="7"/>
      <c r="C33" s="589"/>
      <c r="D33" s="590"/>
      <c r="E33" s="590"/>
      <c r="F33" s="590"/>
      <c r="G33" s="218"/>
      <c r="H33" s="1"/>
      <c r="I33" s="11"/>
      <c r="J33" s="1"/>
      <c r="K33" s="11"/>
      <c r="L33" s="11"/>
      <c r="M33" s="589"/>
      <c r="N33" s="591"/>
    </row>
    <row r="34" spans="1:14" ht="25.5" customHeight="1" hidden="1">
      <c r="A34" s="5"/>
      <c r="B34" s="7"/>
      <c r="C34" s="589"/>
      <c r="D34" s="590"/>
      <c r="E34" s="590"/>
      <c r="F34" s="590"/>
      <c r="G34" s="218"/>
      <c r="H34" s="1"/>
      <c r="I34" s="11"/>
      <c r="J34" s="1"/>
      <c r="K34" s="11"/>
      <c r="L34" s="11"/>
      <c r="M34" s="589"/>
      <c r="N34" s="591"/>
    </row>
    <row r="35" spans="1:14" ht="25.5" customHeight="1" hidden="1">
      <c r="A35" s="5"/>
      <c r="B35" s="7"/>
      <c r="C35" s="589"/>
      <c r="D35" s="590"/>
      <c r="E35" s="590"/>
      <c r="F35" s="590"/>
      <c r="G35" s="218"/>
      <c r="H35" s="1"/>
      <c r="I35" s="11"/>
      <c r="J35" s="1"/>
      <c r="K35" s="11"/>
      <c r="L35" s="11"/>
      <c r="M35" s="589"/>
      <c r="N35" s="591"/>
    </row>
    <row r="36" spans="1:14" ht="25.5" customHeight="1" hidden="1">
      <c r="A36" s="5"/>
      <c r="B36" s="7"/>
      <c r="C36" s="589"/>
      <c r="D36" s="590"/>
      <c r="E36" s="590"/>
      <c r="F36" s="590"/>
      <c r="G36" s="218"/>
      <c r="H36" s="1"/>
      <c r="I36" s="11"/>
      <c r="J36" s="1"/>
      <c r="K36" s="11"/>
      <c r="L36" s="11"/>
      <c r="M36" s="589"/>
      <c r="N36" s="591"/>
    </row>
    <row r="37" spans="1:14" ht="25.5" customHeight="1" hidden="1">
      <c r="A37" s="5"/>
      <c r="B37" s="7"/>
      <c r="C37" s="589"/>
      <c r="D37" s="590"/>
      <c r="E37" s="590"/>
      <c r="F37" s="590"/>
      <c r="G37" s="218"/>
      <c r="H37" s="1"/>
      <c r="I37" s="11"/>
      <c r="J37" s="1"/>
      <c r="K37" s="11"/>
      <c r="L37" s="11"/>
      <c r="M37" s="589"/>
      <c r="N37" s="591"/>
    </row>
    <row r="38" spans="1:14" ht="25.5" customHeight="1" hidden="1">
      <c r="A38" s="5"/>
      <c r="B38" s="7"/>
      <c r="C38" s="589"/>
      <c r="D38" s="590"/>
      <c r="E38" s="590"/>
      <c r="F38" s="590"/>
      <c r="G38" s="218"/>
      <c r="H38" s="1"/>
      <c r="I38" s="11"/>
      <c r="J38" s="1"/>
      <c r="K38" s="11"/>
      <c r="L38" s="11"/>
      <c r="M38" s="589"/>
      <c r="N38" s="591"/>
    </row>
    <row r="39" spans="1:14" ht="25.5" customHeight="1" hidden="1">
      <c r="A39" s="5"/>
      <c r="B39" s="7"/>
      <c r="C39" s="589"/>
      <c r="D39" s="590"/>
      <c r="E39" s="590"/>
      <c r="F39" s="590"/>
      <c r="G39" s="218"/>
      <c r="H39" s="1"/>
      <c r="I39" s="11"/>
      <c r="J39" s="1"/>
      <c r="K39" s="11"/>
      <c r="L39" s="11"/>
      <c r="M39" s="589"/>
      <c r="N39" s="591"/>
    </row>
    <row r="40" spans="1:14" ht="25.5" customHeight="1" hidden="1" thickBot="1">
      <c r="A40" s="6"/>
      <c r="B40" s="8"/>
      <c r="C40" s="643"/>
      <c r="D40" s="644"/>
      <c r="E40" s="644"/>
      <c r="F40" s="644"/>
      <c r="G40" s="219"/>
      <c r="H40" s="2"/>
      <c r="I40" s="12"/>
      <c r="J40" s="2"/>
      <c r="K40" s="12"/>
      <c r="L40" s="12"/>
      <c r="M40" s="643"/>
      <c r="N40" s="645"/>
    </row>
    <row r="41" spans="1:14" ht="12.75" hidden="1">
      <c r="A41" s="350"/>
      <c r="B41" s="351"/>
      <c r="C41" s="666"/>
      <c r="D41" s="666"/>
      <c r="E41" s="666"/>
      <c r="F41" s="666"/>
      <c r="G41" s="353"/>
      <c r="H41" s="354"/>
      <c r="I41" s="352"/>
      <c r="J41" s="350"/>
      <c r="K41" s="352"/>
      <c r="L41" s="352"/>
      <c r="M41" s="666"/>
      <c r="N41" s="666"/>
    </row>
    <row r="42" spans="1:14" ht="12.75" hidden="1">
      <c r="A42" s="350"/>
      <c r="B42" s="351"/>
      <c r="C42" s="665"/>
      <c r="D42" s="665"/>
      <c r="E42" s="665"/>
      <c r="F42" s="665"/>
      <c r="G42" s="353"/>
      <c r="H42" s="354"/>
      <c r="I42" s="352"/>
      <c r="J42" s="350"/>
      <c r="K42" s="352"/>
      <c r="L42" s="352"/>
      <c r="M42" s="665"/>
      <c r="N42" s="665"/>
    </row>
    <row r="43" spans="1:14" ht="12.75" hidden="1">
      <c r="A43" s="350"/>
      <c r="B43" s="351"/>
      <c r="C43" s="665"/>
      <c r="D43" s="665"/>
      <c r="E43" s="665"/>
      <c r="F43" s="665"/>
      <c r="G43" s="353"/>
      <c r="H43" s="354"/>
      <c r="I43" s="352"/>
      <c r="J43" s="350"/>
      <c r="K43" s="352"/>
      <c r="L43" s="352"/>
      <c r="M43" s="665"/>
      <c r="N43" s="665"/>
    </row>
    <row r="44" spans="1:14" ht="12.75" hidden="1">
      <c r="A44" s="350"/>
      <c r="B44" s="351"/>
      <c r="C44" s="665"/>
      <c r="D44" s="665"/>
      <c r="E44" s="665"/>
      <c r="F44" s="665"/>
      <c r="G44" s="353"/>
      <c r="H44" s="355"/>
      <c r="I44" s="352"/>
      <c r="J44" s="350"/>
      <c r="K44" s="352"/>
      <c r="L44" s="352"/>
      <c r="M44" s="665"/>
      <c r="N44" s="665"/>
    </row>
    <row r="45" spans="1:14" ht="12.75" hidden="1">
      <c r="A45" s="350"/>
      <c r="B45" s="351"/>
      <c r="C45" s="665"/>
      <c r="D45" s="665"/>
      <c r="E45" s="665"/>
      <c r="F45" s="665"/>
      <c r="G45" s="353"/>
      <c r="H45" s="355"/>
      <c r="I45" s="352"/>
      <c r="J45" s="350"/>
      <c r="K45" s="352"/>
      <c r="L45" s="352"/>
      <c r="M45" s="665"/>
      <c r="N45" s="665"/>
    </row>
    <row r="46" spans="1:14" ht="12.75" hidden="1">
      <c r="A46" s="350"/>
      <c r="B46" s="351"/>
      <c r="C46" s="665"/>
      <c r="D46" s="665"/>
      <c r="E46" s="665"/>
      <c r="F46" s="665"/>
      <c r="G46" s="353"/>
      <c r="H46" s="354"/>
      <c r="I46" s="352"/>
      <c r="J46" s="350"/>
      <c r="K46" s="352"/>
      <c r="L46" s="352"/>
      <c r="M46" s="665"/>
      <c r="N46" s="665"/>
    </row>
    <row r="47" spans="1:14" ht="12.75" hidden="1">
      <c r="A47" s="350"/>
      <c r="B47" s="351"/>
      <c r="C47" s="665"/>
      <c r="D47" s="665"/>
      <c r="E47" s="665"/>
      <c r="F47" s="665"/>
      <c r="G47" s="353"/>
      <c r="H47" s="355"/>
      <c r="I47" s="352"/>
      <c r="J47" s="350"/>
      <c r="K47" s="352"/>
      <c r="L47" s="352"/>
      <c r="M47" s="665"/>
      <c r="N47" s="665"/>
    </row>
    <row r="48" spans="1:14" ht="12.75" hidden="1">
      <c r="A48" s="350"/>
      <c r="B48" s="351"/>
      <c r="C48" s="665"/>
      <c r="D48" s="665"/>
      <c r="E48" s="665"/>
      <c r="F48" s="665"/>
      <c r="G48" s="353"/>
      <c r="H48" s="354"/>
      <c r="I48" s="352"/>
      <c r="J48" s="350"/>
      <c r="K48" s="352"/>
      <c r="L48" s="352"/>
      <c r="M48" s="665"/>
      <c r="N48" s="665"/>
    </row>
    <row r="49" spans="1:14" ht="85.5" customHeight="1">
      <c r="A49" s="350"/>
      <c r="B49" s="351"/>
      <c r="C49" s="665"/>
      <c r="D49" s="665"/>
      <c r="E49" s="665"/>
      <c r="F49" s="665"/>
      <c r="G49" s="353"/>
      <c r="H49" s="354"/>
      <c r="I49" s="352"/>
      <c r="J49" s="350"/>
      <c r="K49" s="352"/>
      <c r="L49" s="352"/>
      <c r="M49" s="665"/>
      <c r="N49" s="665"/>
    </row>
    <row r="50" spans="1:14" ht="12.75">
      <c r="A50" s="350"/>
      <c r="B50" s="351"/>
      <c r="C50" s="665"/>
      <c r="D50" s="665"/>
      <c r="E50" s="665"/>
      <c r="F50" s="665"/>
      <c r="G50" s="353"/>
      <c r="H50" s="354"/>
      <c r="I50" s="352"/>
      <c r="J50" s="350"/>
      <c r="K50" s="352"/>
      <c r="L50" s="352"/>
      <c r="M50" s="665"/>
      <c r="N50" s="665"/>
    </row>
    <row r="51" spans="1:14" ht="12.75">
      <c r="A51" s="350"/>
      <c r="B51" s="351"/>
      <c r="C51" s="665"/>
      <c r="D51" s="665"/>
      <c r="E51" s="665"/>
      <c r="F51" s="665"/>
      <c r="G51" s="353"/>
      <c r="H51" s="354"/>
      <c r="I51" s="352"/>
      <c r="J51" s="350"/>
      <c r="K51" s="352"/>
      <c r="L51" s="352"/>
      <c r="M51" s="665"/>
      <c r="N51" s="665"/>
    </row>
    <row r="52" spans="1:14" ht="12.75">
      <c r="A52" s="350"/>
      <c r="B52" s="351"/>
      <c r="C52" s="665"/>
      <c r="D52" s="665"/>
      <c r="E52" s="665"/>
      <c r="F52" s="665"/>
      <c r="G52" s="353"/>
      <c r="H52" s="354"/>
      <c r="I52" s="352"/>
      <c r="J52" s="350"/>
      <c r="K52" s="352"/>
      <c r="L52" s="352"/>
      <c r="M52" s="665"/>
      <c r="N52" s="665"/>
    </row>
    <row r="53" spans="1:14" ht="12.75">
      <c r="A53" s="350"/>
      <c r="B53" s="351"/>
      <c r="C53" s="665"/>
      <c r="D53" s="665"/>
      <c r="E53" s="665"/>
      <c r="F53" s="665"/>
      <c r="G53" s="353"/>
      <c r="H53" s="354"/>
      <c r="I53" s="352"/>
      <c r="J53" s="350"/>
      <c r="K53" s="352"/>
      <c r="L53" s="352"/>
      <c r="M53" s="665"/>
      <c r="N53" s="665"/>
    </row>
    <row r="54" spans="1:14" ht="12.75">
      <c r="A54" s="350"/>
      <c r="B54" s="351"/>
      <c r="C54" s="665"/>
      <c r="D54" s="665"/>
      <c r="E54" s="665"/>
      <c r="F54" s="665"/>
      <c r="G54" s="353"/>
      <c r="H54" s="354"/>
      <c r="I54" s="352"/>
      <c r="J54" s="350"/>
      <c r="K54" s="352"/>
      <c r="L54" s="352"/>
      <c r="M54" s="665"/>
      <c r="N54" s="665"/>
    </row>
    <row r="55" spans="1:14" ht="12.75">
      <c r="A55" s="350"/>
      <c r="B55" s="351"/>
      <c r="C55" s="665"/>
      <c r="D55" s="665"/>
      <c r="E55" s="665"/>
      <c r="F55" s="665"/>
      <c r="G55" s="353"/>
      <c r="H55" s="354"/>
      <c r="I55" s="352"/>
      <c r="J55" s="350"/>
      <c r="K55" s="352"/>
      <c r="L55" s="352"/>
      <c r="M55" s="665"/>
      <c r="N55" s="665"/>
    </row>
    <row r="56" spans="1:14" ht="12.75">
      <c r="A56" s="350"/>
      <c r="B56" s="351"/>
      <c r="C56" s="665"/>
      <c r="D56" s="665"/>
      <c r="E56" s="665"/>
      <c r="F56" s="665"/>
      <c r="G56" s="353"/>
      <c r="H56" s="354"/>
      <c r="I56" s="352"/>
      <c r="J56" s="350"/>
      <c r="K56" s="352"/>
      <c r="L56" s="352"/>
      <c r="M56" s="665"/>
      <c r="N56" s="665"/>
    </row>
    <row r="57" spans="1:14" ht="12.75">
      <c r="A57" s="350"/>
      <c r="B57" s="351"/>
      <c r="C57" s="665"/>
      <c r="D57" s="665"/>
      <c r="E57" s="665"/>
      <c r="F57" s="665"/>
      <c r="G57" s="353"/>
      <c r="H57" s="354"/>
      <c r="I57" s="352"/>
      <c r="J57" s="350"/>
      <c r="K57" s="352"/>
      <c r="L57" s="352"/>
      <c r="M57" s="665"/>
      <c r="N57" s="665"/>
    </row>
    <row r="58" spans="1:14" ht="12.75">
      <c r="A58" s="350"/>
      <c r="B58" s="351"/>
      <c r="C58" s="665"/>
      <c r="D58" s="665"/>
      <c r="E58" s="665"/>
      <c r="F58" s="665"/>
      <c r="G58" s="353"/>
      <c r="H58" s="354"/>
      <c r="I58" s="352"/>
      <c r="J58" s="350"/>
      <c r="K58" s="352"/>
      <c r="L58" s="352"/>
      <c r="M58" s="665"/>
      <c r="N58" s="665"/>
    </row>
    <row r="59" spans="1:14" ht="12.75">
      <c r="A59" s="350"/>
      <c r="B59" s="351"/>
      <c r="C59" s="665"/>
      <c r="D59" s="665"/>
      <c r="E59" s="665"/>
      <c r="F59" s="665"/>
      <c r="G59" s="353"/>
      <c r="H59" s="354"/>
      <c r="I59" s="352"/>
      <c r="J59" s="350"/>
      <c r="K59" s="352"/>
      <c r="L59" s="352"/>
      <c r="M59" s="665"/>
      <c r="N59" s="665"/>
    </row>
    <row r="60" spans="1:14" ht="12.75">
      <c r="A60" s="350"/>
      <c r="B60" s="351"/>
      <c r="C60" s="665"/>
      <c r="D60" s="665"/>
      <c r="E60" s="665"/>
      <c r="F60" s="665"/>
      <c r="G60" s="353"/>
      <c r="H60" s="354"/>
      <c r="I60" s="352"/>
      <c r="J60" s="350"/>
      <c r="K60" s="352"/>
      <c r="L60" s="352"/>
      <c r="M60" s="665"/>
      <c r="N60" s="665"/>
    </row>
  </sheetData>
  <sheetProtection password="D318" sheet="1" objects="1" scenarios="1" formatCells="0" formatColumns="0" formatRows="0" selectLockedCells="1"/>
  <mergeCells count="112">
    <mergeCell ref="C12:F12"/>
    <mergeCell ref="C13:F13"/>
    <mergeCell ref="C14:F14"/>
    <mergeCell ref="C15:F15"/>
    <mergeCell ref="C23:F23"/>
    <mergeCell ref="C22:F22"/>
    <mergeCell ref="C16:F16"/>
    <mergeCell ref="C17:F17"/>
    <mergeCell ref="C21:F21"/>
    <mergeCell ref="C19:F19"/>
    <mergeCell ref="C20:F20"/>
    <mergeCell ref="C18:F18"/>
    <mergeCell ref="C28:F28"/>
    <mergeCell ref="C31:F31"/>
    <mergeCell ref="C30:F30"/>
    <mergeCell ref="M31:N31"/>
    <mergeCell ref="M28:N28"/>
    <mergeCell ref="M30:N30"/>
    <mergeCell ref="M52:N52"/>
    <mergeCell ref="M29:N29"/>
    <mergeCell ref="C32:F32"/>
    <mergeCell ref="M32:N32"/>
    <mergeCell ref="M47:N47"/>
    <mergeCell ref="M48:N48"/>
    <mergeCell ref="M51:N51"/>
    <mergeCell ref="C34:F34"/>
    <mergeCell ref="C35:F35"/>
    <mergeCell ref="C33:F33"/>
    <mergeCell ref="M60:N60"/>
    <mergeCell ref="M53:N53"/>
    <mergeCell ref="M54:N54"/>
    <mergeCell ref="M55:N55"/>
    <mergeCell ref="M56:N56"/>
    <mergeCell ref="M57:N57"/>
    <mergeCell ref="M58:N58"/>
    <mergeCell ref="M59:N59"/>
    <mergeCell ref="M20:N20"/>
    <mergeCell ref="M27:N27"/>
    <mergeCell ref="M22:N22"/>
    <mergeCell ref="M21:N21"/>
    <mergeCell ref="M23:N23"/>
    <mergeCell ref="M25:N25"/>
    <mergeCell ref="M26:N26"/>
    <mergeCell ref="I9:J9"/>
    <mergeCell ref="K9:K10"/>
    <mergeCell ref="L9:L10"/>
    <mergeCell ref="M16:N16"/>
    <mergeCell ref="M11:N11"/>
    <mergeCell ref="M13:N13"/>
    <mergeCell ref="M19:N19"/>
    <mergeCell ref="M18:N18"/>
    <mergeCell ref="M12:N12"/>
    <mergeCell ref="M15:N15"/>
    <mergeCell ref="M14:N14"/>
    <mergeCell ref="M17:N17"/>
    <mergeCell ref="A1:F1"/>
    <mergeCell ref="A9:A10"/>
    <mergeCell ref="A3:B3"/>
    <mergeCell ref="C3:F3"/>
    <mergeCell ref="C6:F6"/>
    <mergeCell ref="B9:B10"/>
    <mergeCell ref="C11:F11"/>
    <mergeCell ref="M8:N8"/>
    <mergeCell ref="M9:N10"/>
    <mergeCell ref="C29:F29"/>
    <mergeCell ref="H9:H10"/>
    <mergeCell ref="C25:F25"/>
    <mergeCell ref="C26:F26"/>
    <mergeCell ref="C27:F27"/>
    <mergeCell ref="C9:F10"/>
    <mergeCell ref="G9:G10"/>
    <mergeCell ref="M33:N33"/>
    <mergeCell ref="M34:N34"/>
    <mergeCell ref="M38:N38"/>
    <mergeCell ref="M37:N37"/>
    <mergeCell ref="M36:N36"/>
    <mergeCell ref="C37:F37"/>
    <mergeCell ref="C36:F36"/>
    <mergeCell ref="C38:F38"/>
    <mergeCell ref="M35:N35"/>
    <mergeCell ref="C39:F39"/>
    <mergeCell ref="M39:N39"/>
    <mergeCell ref="C41:F41"/>
    <mergeCell ref="C42:F42"/>
    <mergeCell ref="M50:N50"/>
    <mergeCell ref="M43:N43"/>
    <mergeCell ref="M44:N44"/>
    <mergeCell ref="M45:N45"/>
    <mergeCell ref="M46:N46"/>
    <mergeCell ref="M49:N49"/>
    <mergeCell ref="C53:F53"/>
    <mergeCell ref="C48:F48"/>
    <mergeCell ref="C47:F47"/>
    <mergeCell ref="C46:F46"/>
    <mergeCell ref="C44:F44"/>
    <mergeCell ref="C45:F45"/>
    <mergeCell ref="C54:F54"/>
    <mergeCell ref="C52:F52"/>
    <mergeCell ref="M40:N40"/>
    <mergeCell ref="M41:N41"/>
    <mergeCell ref="M42:N42"/>
    <mergeCell ref="C40:F40"/>
    <mergeCell ref="C43:F43"/>
    <mergeCell ref="C49:F49"/>
    <mergeCell ref="C51:F51"/>
    <mergeCell ref="C50:F50"/>
    <mergeCell ref="C55:F55"/>
    <mergeCell ref="C60:F60"/>
    <mergeCell ref="C56:F56"/>
    <mergeCell ref="C57:F57"/>
    <mergeCell ref="C58:F58"/>
    <mergeCell ref="C59:F59"/>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1">
      <selection activeCell="A31" sqref="A31:E31"/>
    </sheetView>
  </sheetViews>
  <sheetFormatPr defaultColWidth="9.140625" defaultRowHeight="12.75"/>
  <cols>
    <col min="1" max="1" width="15.421875" style="297" customWidth="1"/>
    <col min="2" max="2" width="33.28125" style="297" customWidth="1"/>
    <col min="3" max="3" width="18.7109375" style="297" customWidth="1"/>
    <col min="4" max="4" width="20.7109375" style="297" customWidth="1"/>
    <col min="5" max="6" width="18.7109375" style="297" customWidth="1"/>
    <col min="7" max="7" width="5.57421875" style="298" customWidth="1"/>
    <col min="8" max="8" width="6.57421875" style="297" customWidth="1"/>
    <col min="9" max="9" width="6.8515625" style="297" customWidth="1"/>
    <col min="10" max="10" width="18.140625" style="299" customWidth="1"/>
    <col min="11" max="11" width="18.28125" style="297" customWidth="1"/>
    <col min="12" max="12" width="68.57421875" style="297" customWidth="1"/>
    <col min="13" max="16384" width="9.140625" style="297" customWidth="1"/>
  </cols>
  <sheetData>
    <row r="1" spans="1:12" ht="25.5" customHeight="1">
      <c r="A1" s="625" t="s">
        <v>337</v>
      </c>
      <c r="B1" s="625"/>
      <c r="C1" s="625"/>
      <c r="D1" s="625"/>
      <c r="E1" s="625"/>
      <c r="F1" s="625"/>
      <c r="G1" s="106"/>
      <c r="H1" s="106"/>
      <c r="I1" s="106"/>
      <c r="J1" s="28"/>
      <c r="K1" s="28"/>
      <c r="L1" s="28"/>
    </row>
    <row r="2" spans="1:12" ht="27" customHeight="1" thickBot="1">
      <c r="A2" s="292" t="s">
        <v>195</v>
      </c>
      <c r="B2" s="26"/>
      <c r="C2" s="26"/>
      <c r="D2" s="107"/>
      <c r="E2" s="26"/>
      <c r="F2" s="26"/>
      <c r="G2" s="26"/>
      <c r="H2" s="27"/>
      <c r="I2" s="26"/>
      <c r="J2" s="28"/>
      <c r="K2" s="28"/>
      <c r="L2" s="28"/>
    </row>
    <row r="3" spans="1:12" s="301" customFormat="1" ht="15" customHeight="1" thickBot="1">
      <c r="A3" s="630" t="s">
        <v>342</v>
      </c>
      <c r="B3" s="631"/>
      <c r="C3" s="672" t="str">
        <f>IF('PR_Section 1A (1)'!C7:F7="","",'PR_Section 1A (1)'!C7:F7)</f>
        <v>BTN-607-G03-H</v>
      </c>
      <c r="D3" s="673"/>
      <c r="E3" s="673"/>
      <c r="F3" s="674"/>
      <c r="G3" s="19"/>
      <c r="H3" s="19"/>
      <c r="I3" s="19"/>
      <c r="J3" s="19"/>
      <c r="K3" s="19"/>
      <c r="L3" s="19"/>
    </row>
    <row r="4" spans="1:12" s="301" customFormat="1" ht="15" customHeight="1">
      <c r="A4" s="120" t="s">
        <v>69</v>
      </c>
      <c r="B4" s="20"/>
      <c r="C4" s="137" t="s">
        <v>76</v>
      </c>
      <c r="D4" s="128" t="str">
        <f>IF('PR_Section 1A (1)'!D12="Select","",'PR_Section 1A (1)'!D12)</f>
        <v>Quarter</v>
      </c>
      <c r="E4" s="21" t="s">
        <v>77</v>
      </c>
      <c r="F4" s="129">
        <f>IF('PR_Section 1A (1)'!F12="Select","",'PR_Section 1A (1)'!F12)</f>
        <v>11</v>
      </c>
      <c r="G4" s="19"/>
      <c r="H4" s="19"/>
      <c r="I4" s="19"/>
      <c r="J4" s="19"/>
      <c r="K4" s="19"/>
      <c r="L4" s="19"/>
    </row>
    <row r="5" spans="1:12" s="301" customFormat="1" ht="15" customHeight="1">
      <c r="A5" s="138" t="s">
        <v>70</v>
      </c>
      <c r="B5" s="114"/>
      <c r="C5" s="139" t="s">
        <v>345</v>
      </c>
      <c r="D5" s="126">
        <f>IF('PR_Section 1A (1)'!D13="","",'PR_Section 1A (1)'!D13)</f>
        <v>40391</v>
      </c>
      <c r="E5" s="21" t="s">
        <v>375</v>
      </c>
      <c r="F5" s="127">
        <f>IF('PR_Section 1A (1)'!F13="","",'PR_Section 1A (1)'!F13)</f>
        <v>40482</v>
      </c>
      <c r="G5" s="19"/>
      <c r="H5" s="19"/>
      <c r="I5" s="19"/>
      <c r="J5" s="19"/>
      <c r="K5" s="19"/>
      <c r="L5" s="19"/>
    </row>
    <row r="6" spans="1:12" s="301" customFormat="1" ht="15" customHeight="1" thickBot="1">
      <c r="A6" s="140" t="s">
        <v>71</v>
      </c>
      <c r="B6" s="115"/>
      <c r="C6" s="675">
        <f>IF('PR_Section 1A (1)'!C14:F14="Select","",'PR_Section 1A (1)'!C14:F14)</f>
        <v>11</v>
      </c>
      <c r="D6" s="676"/>
      <c r="E6" s="676"/>
      <c r="F6" s="677"/>
      <c r="G6" s="19"/>
      <c r="H6" s="19"/>
      <c r="I6" s="19"/>
      <c r="J6" s="19"/>
      <c r="K6" s="19"/>
      <c r="L6" s="19"/>
    </row>
    <row r="7" spans="1:12" ht="22.5" customHeight="1" thickBot="1">
      <c r="A7" s="26"/>
      <c r="B7" s="26"/>
      <c r="C7" s="26"/>
      <c r="D7" s="107"/>
      <c r="E7" s="26"/>
      <c r="F7" s="26"/>
      <c r="G7" s="27"/>
      <c r="H7" s="26"/>
      <c r="I7" s="28"/>
      <c r="J7" s="28"/>
      <c r="K7" s="28"/>
      <c r="L7" s="29"/>
    </row>
    <row r="8" spans="1:12" s="300" customFormat="1" ht="17.25" customHeight="1">
      <c r="A8" s="622" t="s">
        <v>179</v>
      </c>
      <c r="B8" s="623"/>
      <c r="C8" s="623"/>
      <c r="D8" s="623"/>
      <c r="E8" s="623"/>
      <c r="F8" s="623"/>
      <c r="G8" s="623"/>
      <c r="H8" s="623"/>
      <c r="I8" s="623"/>
      <c r="J8" s="623"/>
      <c r="K8" s="623"/>
      <c r="L8" s="624"/>
    </row>
    <row r="9" spans="1:12" ht="25.5" customHeight="1">
      <c r="A9" s="703" t="s">
        <v>168</v>
      </c>
      <c r="B9" s="684"/>
      <c r="C9" s="684"/>
      <c r="D9" s="684"/>
      <c r="E9" s="684"/>
      <c r="F9" s="684"/>
      <c r="G9" s="684"/>
      <c r="H9" s="684"/>
      <c r="I9" s="684"/>
      <c r="J9" s="684"/>
      <c r="K9" s="684"/>
      <c r="L9" s="704"/>
    </row>
    <row r="10" spans="1:12" ht="25.5" customHeight="1">
      <c r="A10" s="703"/>
      <c r="B10" s="684"/>
      <c r="C10" s="684"/>
      <c r="D10" s="684"/>
      <c r="E10" s="684"/>
      <c r="F10" s="684"/>
      <c r="G10" s="684"/>
      <c r="H10" s="684"/>
      <c r="I10" s="684"/>
      <c r="J10" s="684"/>
      <c r="K10" s="684"/>
      <c r="L10" s="704"/>
    </row>
    <row r="11" spans="1:13" ht="25.5" customHeight="1">
      <c r="A11" s="703"/>
      <c r="B11" s="684"/>
      <c r="C11" s="684"/>
      <c r="D11" s="684"/>
      <c r="E11" s="684"/>
      <c r="F11" s="684"/>
      <c r="G11" s="684"/>
      <c r="H11" s="684"/>
      <c r="I11" s="684"/>
      <c r="J11" s="684"/>
      <c r="K11" s="684"/>
      <c r="L11" s="704"/>
      <c r="M11" s="370"/>
    </row>
    <row r="12" spans="1:12" ht="12" customHeight="1" thickBot="1">
      <c r="A12" s="705"/>
      <c r="B12" s="706"/>
      <c r="C12" s="706"/>
      <c r="D12" s="706"/>
      <c r="E12" s="706"/>
      <c r="F12" s="706"/>
      <c r="G12" s="706"/>
      <c r="H12" s="706"/>
      <c r="I12" s="706"/>
      <c r="J12" s="706"/>
      <c r="K12" s="706"/>
      <c r="L12" s="707"/>
    </row>
    <row r="13" spans="1:12" ht="22.5" customHeight="1" thickBot="1">
      <c r="A13" s="26"/>
      <c r="B13" s="26"/>
      <c r="C13" s="26"/>
      <c r="D13" s="107"/>
      <c r="E13" s="26"/>
      <c r="F13" s="26"/>
      <c r="G13" s="27"/>
      <c r="H13" s="26"/>
      <c r="I13" s="28"/>
      <c r="J13" s="28"/>
      <c r="K13" s="28"/>
      <c r="L13" s="29"/>
    </row>
    <row r="14" spans="1:12" s="300" customFormat="1" ht="17.25" customHeight="1">
      <c r="A14" s="622" t="s">
        <v>159</v>
      </c>
      <c r="B14" s="623"/>
      <c r="C14" s="623"/>
      <c r="D14" s="623"/>
      <c r="E14" s="623"/>
      <c r="F14" s="623"/>
      <c r="G14" s="623"/>
      <c r="H14" s="623"/>
      <c r="I14" s="623"/>
      <c r="J14" s="623"/>
      <c r="K14" s="623"/>
      <c r="L14" s="624"/>
    </row>
    <row r="15" spans="1:12" ht="25.5" customHeight="1">
      <c r="A15" s="703" t="s">
        <v>169</v>
      </c>
      <c r="B15" s="684"/>
      <c r="C15" s="684"/>
      <c r="D15" s="684"/>
      <c r="E15" s="684"/>
      <c r="F15" s="684"/>
      <c r="G15" s="684"/>
      <c r="H15" s="684"/>
      <c r="I15" s="684"/>
      <c r="J15" s="684"/>
      <c r="K15" s="684"/>
      <c r="L15" s="704"/>
    </row>
    <row r="16" spans="1:12" ht="46.5" customHeight="1">
      <c r="A16" s="703"/>
      <c r="B16" s="684"/>
      <c r="C16" s="684"/>
      <c r="D16" s="684"/>
      <c r="E16" s="684"/>
      <c r="F16" s="684"/>
      <c r="G16" s="684"/>
      <c r="H16" s="684"/>
      <c r="I16" s="684"/>
      <c r="J16" s="684"/>
      <c r="K16" s="684"/>
      <c r="L16" s="704"/>
    </row>
    <row r="17" spans="1:12" ht="25.5" customHeight="1">
      <c r="A17" s="703"/>
      <c r="B17" s="684"/>
      <c r="C17" s="684"/>
      <c r="D17" s="684"/>
      <c r="E17" s="684"/>
      <c r="F17" s="684"/>
      <c r="G17" s="684"/>
      <c r="H17" s="684"/>
      <c r="I17" s="684"/>
      <c r="J17" s="684"/>
      <c r="K17" s="684"/>
      <c r="L17" s="704"/>
    </row>
    <row r="18" spans="1:12" ht="27.75" customHeight="1" thickBot="1">
      <c r="A18" s="705"/>
      <c r="B18" s="706"/>
      <c r="C18" s="706"/>
      <c r="D18" s="706"/>
      <c r="E18" s="706"/>
      <c r="F18" s="706"/>
      <c r="G18" s="706"/>
      <c r="H18" s="706"/>
      <c r="I18" s="706"/>
      <c r="J18" s="706"/>
      <c r="K18" s="706"/>
      <c r="L18" s="707"/>
    </row>
    <row r="19" spans="1:13" ht="24.75" customHeight="1" thickBot="1">
      <c r="A19" s="26"/>
      <c r="B19" s="26"/>
      <c r="C19" s="26"/>
      <c r="D19" s="107"/>
      <c r="E19" s="26"/>
      <c r="F19" s="26"/>
      <c r="G19" s="27"/>
      <c r="H19" s="26"/>
      <c r="I19" s="28"/>
      <c r="J19" s="28"/>
      <c r="K19" s="28"/>
      <c r="L19" s="29"/>
      <c r="M19" s="370"/>
    </row>
    <row r="20" spans="1:12" s="300" customFormat="1" ht="27.75" customHeight="1">
      <c r="A20" s="622" t="s">
        <v>160</v>
      </c>
      <c r="B20" s="623"/>
      <c r="C20" s="623"/>
      <c r="D20" s="623"/>
      <c r="E20" s="623"/>
      <c r="F20" s="623"/>
      <c r="G20" s="623"/>
      <c r="H20" s="623"/>
      <c r="I20" s="623"/>
      <c r="J20" s="623"/>
      <c r="K20" s="623"/>
      <c r="L20" s="624"/>
    </row>
    <row r="21" spans="1:12" ht="25.5" customHeight="1">
      <c r="A21" s="703" t="s">
        <v>170</v>
      </c>
      <c r="B21" s="684"/>
      <c r="C21" s="684"/>
      <c r="D21" s="684"/>
      <c r="E21" s="684"/>
      <c r="F21" s="684"/>
      <c r="G21" s="684"/>
      <c r="H21" s="684"/>
      <c r="I21" s="684"/>
      <c r="J21" s="684"/>
      <c r="K21" s="684"/>
      <c r="L21" s="704"/>
    </row>
    <row r="22" spans="1:12" ht="25.5" customHeight="1">
      <c r="A22" s="703"/>
      <c r="B22" s="684"/>
      <c r="C22" s="684"/>
      <c r="D22" s="684"/>
      <c r="E22" s="684"/>
      <c r="F22" s="684"/>
      <c r="G22" s="684"/>
      <c r="H22" s="684"/>
      <c r="I22" s="684"/>
      <c r="J22" s="684"/>
      <c r="K22" s="684"/>
      <c r="L22" s="704"/>
    </row>
    <row r="23" spans="1:12" ht="25.5" customHeight="1">
      <c r="A23" s="703"/>
      <c r="B23" s="684"/>
      <c r="C23" s="684"/>
      <c r="D23" s="684"/>
      <c r="E23" s="684"/>
      <c r="F23" s="684"/>
      <c r="G23" s="684"/>
      <c r="H23" s="684"/>
      <c r="I23" s="684"/>
      <c r="J23" s="684"/>
      <c r="K23" s="684"/>
      <c r="L23" s="704"/>
    </row>
    <row r="24" spans="1:12" ht="32.25" customHeight="1" thickBot="1">
      <c r="A24" s="705"/>
      <c r="B24" s="706"/>
      <c r="C24" s="706"/>
      <c r="D24" s="706"/>
      <c r="E24" s="706"/>
      <c r="F24" s="706"/>
      <c r="G24" s="706"/>
      <c r="H24" s="706"/>
      <c r="I24" s="706"/>
      <c r="J24" s="706"/>
      <c r="K24" s="706"/>
      <c r="L24" s="707"/>
    </row>
    <row r="25" spans="1:12" ht="44.25" customHeight="1">
      <c r="A25" s="26"/>
      <c r="B25" s="26"/>
      <c r="C25" s="26"/>
      <c r="D25" s="26"/>
      <c r="E25" s="26"/>
      <c r="F25" s="26"/>
      <c r="G25" s="107"/>
      <c r="H25" s="26"/>
      <c r="I25" s="26"/>
      <c r="J25" s="27"/>
      <c r="K25" s="28"/>
      <c r="L25" s="28"/>
    </row>
    <row r="26" spans="1:12" s="300" customFormat="1" ht="18.75" thickBot="1">
      <c r="A26" s="610" t="s">
        <v>9</v>
      </c>
      <c r="B26" s="611"/>
      <c r="C26" s="611"/>
      <c r="D26" s="611"/>
      <c r="E26" s="611"/>
      <c r="F26" s="611"/>
      <c r="G26" s="611"/>
      <c r="H26" s="611"/>
      <c r="I26" s="611"/>
      <c r="J26" s="611"/>
      <c r="K26" s="611"/>
      <c r="L26" s="611"/>
    </row>
    <row r="27" spans="1:12" s="300" customFormat="1" ht="9" customHeight="1" thickBot="1">
      <c r="A27" s="702"/>
      <c r="B27" s="702"/>
      <c r="C27" s="702"/>
      <c r="D27" s="702"/>
      <c r="E27" s="702"/>
      <c r="F27" s="702"/>
      <c r="G27" s="702"/>
      <c r="H27" s="702"/>
      <c r="I27" s="702"/>
      <c r="J27" s="702"/>
      <c r="K27" s="702"/>
      <c r="L27" s="702"/>
    </row>
    <row r="28" spans="1:12" ht="32.25" customHeight="1">
      <c r="A28" s="708" t="s">
        <v>357</v>
      </c>
      <c r="B28" s="694"/>
      <c r="C28" s="694"/>
      <c r="D28" s="694"/>
      <c r="E28" s="709"/>
      <c r="F28" s="108" t="s">
        <v>355</v>
      </c>
      <c r="G28" s="693" t="s">
        <v>356</v>
      </c>
      <c r="H28" s="694"/>
      <c r="I28" s="694"/>
      <c r="J28" s="694"/>
      <c r="K28" s="694"/>
      <c r="L28" s="695"/>
    </row>
    <row r="29" spans="1:12" ht="42.75" customHeight="1">
      <c r="A29" s="698" t="s">
        <v>256</v>
      </c>
      <c r="B29" s="699"/>
      <c r="C29" s="699"/>
      <c r="D29" s="699"/>
      <c r="E29" s="700"/>
      <c r="F29" s="9" t="s">
        <v>251</v>
      </c>
      <c r="G29" s="696" t="s">
        <v>261</v>
      </c>
      <c r="H29" s="689"/>
      <c r="I29" s="689"/>
      <c r="J29" s="689"/>
      <c r="K29" s="689"/>
      <c r="L29" s="697"/>
    </row>
    <row r="30" spans="1:12" ht="45.75" customHeight="1">
      <c r="A30" s="698" t="s">
        <v>257</v>
      </c>
      <c r="B30" s="699"/>
      <c r="C30" s="699"/>
      <c r="D30" s="699"/>
      <c r="E30" s="700"/>
      <c r="F30" s="9" t="s">
        <v>251</v>
      </c>
      <c r="G30" s="696" t="s">
        <v>262</v>
      </c>
      <c r="H30" s="689"/>
      <c r="I30" s="689"/>
      <c r="J30" s="689"/>
      <c r="K30" s="689"/>
      <c r="L30" s="697"/>
    </row>
    <row r="31" spans="1:12" ht="57.75" customHeight="1">
      <c r="A31" s="698" t="s">
        <v>258</v>
      </c>
      <c r="B31" s="699"/>
      <c r="C31" s="699"/>
      <c r="D31" s="699"/>
      <c r="E31" s="700"/>
      <c r="F31" s="9" t="s">
        <v>252</v>
      </c>
      <c r="G31" s="696"/>
      <c r="H31" s="689"/>
      <c r="I31" s="689"/>
      <c r="J31" s="689"/>
      <c r="K31" s="689"/>
      <c r="L31" s="697"/>
    </row>
    <row r="32" spans="1:12" ht="61.5" customHeight="1">
      <c r="A32" s="698" t="s">
        <v>259</v>
      </c>
      <c r="B32" s="699"/>
      <c r="C32" s="699"/>
      <c r="D32" s="699"/>
      <c r="E32" s="700"/>
      <c r="F32" s="9" t="s">
        <v>251</v>
      </c>
      <c r="G32" s="696" t="s">
        <v>263</v>
      </c>
      <c r="H32" s="689"/>
      <c r="I32" s="689"/>
      <c r="J32" s="689"/>
      <c r="K32" s="689"/>
      <c r="L32" s="697"/>
    </row>
    <row r="33" spans="1:12" ht="56.25" customHeight="1">
      <c r="A33" s="698" t="s">
        <v>260</v>
      </c>
      <c r="B33" s="699"/>
      <c r="C33" s="699"/>
      <c r="D33" s="699"/>
      <c r="E33" s="700"/>
      <c r="F33" s="9" t="s">
        <v>252</v>
      </c>
      <c r="G33" s="696" t="s">
        <v>166</v>
      </c>
      <c r="H33" s="689"/>
      <c r="I33" s="689"/>
      <c r="J33" s="689"/>
      <c r="K33" s="689"/>
      <c r="L33" s="697"/>
    </row>
    <row r="34" spans="1:12" ht="41.25" customHeight="1">
      <c r="A34" s="698" t="s">
        <v>273</v>
      </c>
      <c r="B34" s="699"/>
      <c r="C34" s="699"/>
      <c r="D34" s="699"/>
      <c r="E34" s="700"/>
      <c r="F34" s="9" t="s">
        <v>251</v>
      </c>
      <c r="G34" s="696" t="s">
        <v>165</v>
      </c>
      <c r="H34" s="689"/>
      <c r="I34" s="689"/>
      <c r="J34" s="689"/>
      <c r="K34" s="689"/>
      <c r="L34" s="697"/>
    </row>
    <row r="35" spans="1:12" ht="80.25" customHeight="1">
      <c r="A35" s="698" t="s">
        <v>274</v>
      </c>
      <c r="B35" s="699"/>
      <c r="C35" s="699"/>
      <c r="D35" s="699"/>
      <c r="E35" s="700"/>
      <c r="F35" s="9" t="s">
        <v>251</v>
      </c>
      <c r="G35" s="696" t="s">
        <v>269</v>
      </c>
      <c r="H35" s="689"/>
      <c r="I35" s="689"/>
      <c r="J35" s="689"/>
      <c r="K35" s="689"/>
      <c r="L35" s="697"/>
    </row>
    <row r="36" spans="1:12" ht="67.5" customHeight="1">
      <c r="A36" s="698" t="s">
        <v>275</v>
      </c>
      <c r="B36" s="699"/>
      <c r="C36" s="699"/>
      <c r="D36" s="699"/>
      <c r="E36" s="700"/>
      <c r="F36" s="9" t="s">
        <v>251</v>
      </c>
      <c r="G36" s="696" t="s">
        <v>167</v>
      </c>
      <c r="H36" s="689"/>
      <c r="I36" s="689"/>
      <c r="J36" s="689"/>
      <c r="K36" s="689"/>
      <c r="L36" s="697"/>
    </row>
    <row r="37" spans="1:12" ht="60" customHeight="1">
      <c r="A37" s="698" t="s">
        <v>276</v>
      </c>
      <c r="B37" s="699"/>
      <c r="C37" s="699"/>
      <c r="D37" s="699"/>
      <c r="E37" s="700"/>
      <c r="F37" s="9" t="s">
        <v>277</v>
      </c>
      <c r="G37" s="696" t="s">
        <v>278</v>
      </c>
      <c r="H37" s="689"/>
      <c r="I37" s="689"/>
      <c r="J37" s="689"/>
      <c r="K37" s="689"/>
      <c r="L37" s="697"/>
    </row>
    <row r="38" spans="1:12" ht="38.25" customHeight="1">
      <c r="A38" s="688"/>
      <c r="B38" s="689"/>
      <c r="C38" s="689"/>
      <c r="D38" s="689"/>
      <c r="E38" s="690"/>
      <c r="F38" s="9"/>
      <c r="G38" s="696"/>
      <c r="H38" s="689"/>
      <c r="I38" s="689"/>
      <c r="J38" s="689"/>
      <c r="K38" s="689"/>
      <c r="L38" s="697"/>
    </row>
    <row r="39" spans="1:12" ht="38.25" customHeight="1">
      <c r="A39" s="688"/>
      <c r="B39" s="689"/>
      <c r="C39" s="689"/>
      <c r="D39" s="689"/>
      <c r="E39" s="690"/>
      <c r="F39" s="9"/>
      <c r="G39" s="696"/>
      <c r="H39" s="689"/>
      <c r="I39" s="689"/>
      <c r="J39" s="689"/>
      <c r="K39" s="689"/>
      <c r="L39" s="697"/>
    </row>
    <row r="40" spans="1:12" ht="25.5" customHeight="1" thickBot="1">
      <c r="A40" s="691"/>
      <c r="B40" s="686"/>
      <c r="C40" s="686"/>
      <c r="D40" s="686"/>
      <c r="E40" s="692"/>
      <c r="F40" s="10" t="s">
        <v>374</v>
      </c>
      <c r="G40" s="685"/>
      <c r="H40" s="686"/>
      <c r="I40" s="686"/>
      <c r="J40" s="686"/>
      <c r="K40" s="686"/>
      <c r="L40" s="687"/>
    </row>
    <row r="41" spans="1:12" ht="25.5" customHeight="1">
      <c r="A41" s="701"/>
      <c r="B41" s="701"/>
      <c r="C41" s="701"/>
      <c r="D41" s="701"/>
      <c r="E41" s="701"/>
      <c r="F41" s="358"/>
      <c r="G41" s="683"/>
      <c r="H41" s="683"/>
      <c r="I41" s="683"/>
      <c r="J41" s="683"/>
      <c r="K41" s="683"/>
      <c r="L41" s="683"/>
    </row>
    <row r="42" spans="1:12" ht="25.5" customHeight="1">
      <c r="A42" s="684"/>
      <c r="B42" s="684"/>
      <c r="C42" s="684"/>
      <c r="D42" s="684"/>
      <c r="E42" s="684"/>
      <c r="F42" s="359"/>
      <c r="G42" s="682"/>
      <c r="H42" s="682"/>
      <c r="I42" s="682"/>
      <c r="J42" s="682"/>
      <c r="K42" s="682"/>
      <c r="L42" s="682"/>
    </row>
    <row r="43" spans="1:12" ht="25.5" customHeight="1">
      <c r="A43" s="684"/>
      <c r="B43" s="684"/>
      <c r="C43" s="684"/>
      <c r="D43" s="684"/>
      <c r="E43" s="684"/>
      <c r="F43" s="359"/>
      <c r="G43" s="682"/>
      <c r="H43" s="682"/>
      <c r="I43" s="682"/>
      <c r="J43" s="682"/>
      <c r="K43" s="682"/>
      <c r="L43" s="682"/>
    </row>
    <row r="44" spans="1:12" ht="25.5" customHeight="1">
      <c r="A44" s="684"/>
      <c r="B44" s="684"/>
      <c r="C44" s="684"/>
      <c r="D44" s="684"/>
      <c r="E44" s="684"/>
      <c r="F44" s="358"/>
      <c r="G44" s="682"/>
      <c r="H44" s="682"/>
      <c r="I44" s="682"/>
      <c r="J44" s="682"/>
      <c r="K44" s="682"/>
      <c r="L44" s="682"/>
    </row>
    <row r="45" spans="1:12" ht="25.5" customHeight="1">
      <c r="A45" s="684"/>
      <c r="B45" s="684"/>
      <c r="C45" s="684"/>
      <c r="D45" s="684"/>
      <c r="E45" s="684"/>
      <c r="F45" s="359"/>
      <c r="G45" s="682"/>
      <c r="H45" s="682"/>
      <c r="I45" s="682"/>
      <c r="J45" s="682"/>
      <c r="K45" s="682"/>
      <c r="L45" s="682"/>
    </row>
    <row r="46" spans="1:12" ht="25.5" customHeight="1">
      <c r="A46" s="684"/>
      <c r="B46" s="684"/>
      <c r="C46" s="684"/>
      <c r="D46" s="684"/>
      <c r="E46" s="684"/>
      <c r="F46" s="359"/>
      <c r="G46" s="682"/>
      <c r="H46" s="682"/>
      <c r="I46" s="682"/>
      <c r="J46" s="682"/>
      <c r="K46" s="682"/>
      <c r="L46" s="682"/>
    </row>
    <row r="47" spans="1:12" ht="25.5" customHeight="1">
      <c r="A47" s="684"/>
      <c r="B47" s="684"/>
      <c r="C47" s="684"/>
      <c r="D47" s="684"/>
      <c r="E47" s="684"/>
      <c r="F47" s="359"/>
      <c r="G47" s="682"/>
      <c r="H47" s="682"/>
      <c r="I47" s="682"/>
      <c r="J47" s="682"/>
      <c r="K47" s="682"/>
      <c r="L47" s="682"/>
    </row>
    <row r="48" spans="1:12" ht="25.5" customHeight="1">
      <c r="A48" s="684"/>
      <c r="B48" s="684"/>
      <c r="C48" s="684"/>
      <c r="D48" s="684"/>
      <c r="E48" s="684"/>
      <c r="F48" s="359"/>
      <c r="G48" s="682"/>
      <c r="H48" s="682"/>
      <c r="I48" s="682"/>
      <c r="J48" s="682"/>
      <c r="K48" s="682"/>
      <c r="L48" s="682"/>
    </row>
    <row r="49" spans="1:12" ht="25.5" customHeight="1">
      <c r="A49" s="684"/>
      <c r="B49" s="684"/>
      <c r="C49" s="684"/>
      <c r="D49" s="684"/>
      <c r="E49" s="684"/>
      <c r="F49" s="359"/>
      <c r="G49" s="682"/>
      <c r="H49" s="682"/>
      <c r="I49" s="682"/>
      <c r="J49" s="682"/>
      <c r="K49" s="682"/>
      <c r="L49" s="682"/>
    </row>
    <row r="50" spans="1:22" ht="25.5" customHeight="1">
      <c r="A50" s="684"/>
      <c r="B50" s="684"/>
      <c r="C50" s="684"/>
      <c r="D50" s="684"/>
      <c r="E50" s="684"/>
      <c r="F50" s="359"/>
      <c r="G50" s="682"/>
      <c r="H50" s="682"/>
      <c r="I50" s="682"/>
      <c r="J50" s="682"/>
      <c r="K50" s="682"/>
      <c r="L50" s="682"/>
      <c r="M50" s="296"/>
      <c r="N50" s="296"/>
      <c r="O50" s="296"/>
      <c r="P50" s="296"/>
      <c r="Q50" s="296"/>
      <c r="R50" s="296"/>
      <c r="S50" s="296"/>
      <c r="T50" s="296"/>
      <c r="U50" s="296"/>
      <c r="V50" s="296"/>
    </row>
    <row r="51" spans="13:22" ht="12.75">
      <c r="M51" s="296"/>
      <c r="N51" s="296"/>
      <c r="O51" s="296"/>
      <c r="P51" s="296"/>
      <c r="Q51" s="296"/>
      <c r="R51" s="296"/>
      <c r="S51" s="296"/>
      <c r="T51" s="296"/>
      <c r="U51" s="296"/>
      <c r="V51" s="296"/>
    </row>
    <row r="52" spans="13:22" ht="12.75">
      <c r="M52" s="296"/>
      <c r="N52" s="296"/>
      <c r="O52" s="296"/>
      <c r="P52" s="296"/>
      <c r="Q52" s="296"/>
      <c r="R52" s="296"/>
      <c r="S52" s="296"/>
      <c r="T52" s="296"/>
      <c r="U52" s="296"/>
      <c r="V52" s="296"/>
    </row>
    <row r="53" spans="13:22" ht="12.75">
      <c r="M53" s="296"/>
      <c r="N53" s="296"/>
      <c r="O53" s="296"/>
      <c r="P53" s="296"/>
      <c r="Q53" s="296"/>
      <c r="R53" s="296"/>
      <c r="S53" s="296"/>
      <c r="T53" s="296"/>
      <c r="U53" s="296"/>
      <c r="V53" s="296"/>
    </row>
  </sheetData>
  <sheetProtection password="D4D8" sheet="1" objects="1" scenarios="1" formatCells="0" formatColumns="0" formatRows="0" selectLockedCells="1"/>
  <mergeCells count="58">
    <mergeCell ref="A30:E30"/>
    <mergeCell ref="A28:E28"/>
    <mergeCell ref="A29:E29"/>
    <mergeCell ref="A31:E31"/>
    <mergeCell ref="A21:L24"/>
    <mergeCell ref="A8:L8"/>
    <mergeCell ref="A14:L14"/>
    <mergeCell ref="A9:L12"/>
    <mergeCell ref="G32:L32"/>
    <mergeCell ref="G33:L33"/>
    <mergeCell ref="A33:E33"/>
    <mergeCell ref="A15:L18"/>
    <mergeCell ref="G30:L30"/>
    <mergeCell ref="G31:L31"/>
    <mergeCell ref="G34:L34"/>
    <mergeCell ref="G36:L36"/>
    <mergeCell ref="A35:E35"/>
    <mergeCell ref="A37:E37"/>
    <mergeCell ref="A38:E38"/>
    <mergeCell ref="C3:F3"/>
    <mergeCell ref="C6:F6"/>
    <mergeCell ref="A27:L27"/>
    <mergeCell ref="A26:L26"/>
    <mergeCell ref="A3:B3"/>
    <mergeCell ref="A45:E45"/>
    <mergeCell ref="A46:E46"/>
    <mergeCell ref="A1:F1"/>
    <mergeCell ref="A41:E41"/>
    <mergeCell ref="A42:E42"/>
    <mergeCell ref="A43:E43"/>
    <mergeCell ref="A44:E44"/>
    <mergeCell ref="A34:E34"/>
    <mergeCell ref="A36:E36"/>
    <mergeCell ref="A20:L20"/>
    <mergeCell ref="G40:L40"/>
    <mergeCell ref="A39:E39"/>
    <mergeCell ref="A40:E40"/>
    <mergeCell ref="G28:L28"/>
    <mergeCell ref="G29:L29"/>
    <mergeCell ref="G39:L39"/>
    <mergeCell ref="G35:L35"/>
    <mergeCell ref="A32:E32"/>
    <mergeCell ref="G38:L38"/>
    <mergeCell ref="G37:L37"/>
    <mergeCell ref="A49:E49"/>
    <mergeCell ref="A50:E50"/>
    <mergeCell ref="G47:L47"/>
    <mergeCell ref="G48:L48"/>
    <mergeCell ref="G49:L49"/>
    <mergeCell ref="G50:L50"/>
    <mergeCell ref="A47:E47"/>
    <mergeCell ref="A48:E48"/>
    <mergeCell ref="G45:L45"/>
    <mergeCell ref="G46:L46"/>
    <mergeCell ref="G41:L41"/>
    <mergeCell ref="G42:L42"/>
    <mergeCell ref="G43:L43"/>
    <mergeCell ref="G44:L44"/>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0"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Y34"/>
  <sheetViews>
    <sheetView showGridLines="0" zoomScale="70" zoomScaleNormal="70" zoomScaleSheetLayoutView="65" zoomScalePageLayoutView="0" workbookViewId="0" topLeftCell="B1">
      <selection activeCell="H13" sqref="H13"/>
    </sheetView>
  </sheetViews>
  <sheetFormatPr defaultColWidth="9.140625" defaultRowHeight="12.75"/>
  <cols>
    <col min="1" max="1" width="15.00390625" style="305" customWidth="1"/>
    <col min="2" max="2" width="32.7109375" style="305" customWidth="1"/>
    <col min="3" max="3" width="18.7109375" style="305" customWidth="1"/>
    <col min="4" max="4" width="19.28125" style="305" customWidth="1"/>
    <col min="5" max="5" width="27.7109375" style="305" customWidth="1"/>
    <col min="6" max="6" width="19.28125" style="305" customWidth="1"/>
    <col min="7" max="7" width="24.00390625" style="305" customWidth="1"/>
    <col min="8" max="8" width="19.57421875" style="306" customWidth="1"/>
    <col min="9" max="10" width="19.28125" style="305" customWidth="1"/>
    <col min="11" max="11" width="59.421875" style="305" customWidth="1"/>
    <col min="12" max="12" width="9.140625" style="305" customWidth="1"/>
    <col min="13" max="14" width="10.28125" style="305" hidden="1" customWidth="1"/>
    <col min="15" max="25" width="0" style="305" hidden="1" customWidth="1"/>
    <col min="26" max="16384" width="9.140625" style="305" customWidth="1"/>
  </cols>
  <sheetData>
    <row r="1" spans="1:11" ht="25.5" customHeight="1">
      <c r="A1" s="710" t="s">
        <v>337</v>
      </c>
      <c r="B1" s="710"/>
      <c r="C1" s="710"/>
      <c r="D1" s="710"/>
      <c r="E1" s="710"/>
      <c r="F1" s="710"/>
      <c r="G1" s="710"/>
      <c r="H1" s="15"/>
      <c r="I1" s="16"/>
      <c r="J1" s="17"/>
      <c r="K1" s="17"/>
    </row>
    <row r="2" spans="1:12" s="297" customFormat="1" ht="27" customHeight="1" thickBot="1">
      <c r="A2" s="292" t="s">
        <v>195</v>
      </c>
      <c r="B2" s="26"/>
      <c r="C2" s="26"/>
      <c r="D2" s="107"/>
      <c r="E2" s="26"/>
      <c r="F2" s="26"/>
      <c r="G2"/>
      <c r="H2" s="27"/>
      <c r="I2" s="26"/>
      <c r="J2" s="28"/>
      <c r="K2" s="28"/>
      <c r="L2" s="296"/>
    </row>
    <row r="3" spans="1:11" s="301" customFormat="1" ht="15" customHeight="1" thickBot="1">
      <c r="A3" s="630" t="s">
        <v>342</v>
      </c>
      <c r="B3" s="631"/>
      <c r="C3" s="672" t="str">
        <f>IF('PR_Section 1A (1)'!C7:F7="","",'PR_Section 1A (1)'!C7:F7)</f>
        <v>BTN-607-G03-H</v>
      </c>
      <c r="D3" s="673"/>
      <c r="E3" s="673"/>
      <c r="F3" s="674"/>
      <c r="G3" s="19"/>
      <c r="H3" s="19"/>
      <c r="I3" s="19"/>
      <c r="J3" s="19"/>
      <c r="K3" s="19"/>
    </row>
    <row r="4" spans="1:11" s="301" customFormat="1" ht="15" customHeight="1">
      <c r="A4" s="120" t="s">
        <v>69</v>
      </c>
      <c r="B4" s="20"/>
      <c r="C4" s="137" t="s">
        <v>76</v>
      </c>
      <c r="D4" s="128" t="str">
        <f>IF('PR_Section 1A (1)'!D12="Select","",'PR_Section 1A (1)'!D12)</f>
        <v>Quarter</v>
      </c>
      <c r="E4" s="21" t="s">
        <v>77</v>
      </c>
      <c r="F4" s="129">
        <f>IF('PR_Section 1A (1)'!F12="Select","",'PR_Section 1A (1)'!F12)</f>
        <v>11</v>
      </c>
      <c r="G4" s="19"/>
      <c r="H4" s="19"/>
      <c r="I4" s="19"/>
      <c r="J4" s="19"/>
      <c r="K4" s="19"/>
    </row>
    <row r="5" spans="1:11" s="301" customFormat="1" ht="15" customHeight="1">
      <c r="A5" s="138" t="s">
        <v>70</v>
      </c>
      <c r="B5" s="114"/>
      <c r="C5" s="139" t="s">
        <v>345</v>
      </c>
      <c r="D5" s="126">
        <f>IF('PR_Section 1A (1)'!D13="","",'PR_Section 1A (1)'!D13)</f>
        <v>40391</v>
      </c>
      <c r="E5" s="21" t="s">
        <v>375</v>
      </c>
      <c r="F5" s="127">
        <f>IF('PR_Section 1A (1)'!F13="","",'PR_Section 1A (1)'!F13)</f>
        <v>40482</v>
      </c>
      <c r="G5" s="19"/>
      <c r="H5" s="19"/>
      <c r="I5" s="19"/>
      <c r="J5" s="19"/>
      <c r="K5" s="19"/>
    </row>
    <row r="6" spans="1:11" s="301" customFormat="1" ht="15" customHeight="1" thickBot="1">
      <c r="A6" s="140" t="s">
        <v>71</v>
      </c>
      <c r="B6" s="115"/>
      <c r="C6" s="675">
        <f>IF('PR_Section 1A (1)'!C14:F14="Select","",'PR_Section 1A (1)'!C14:F14)</f>
        <v>11</v>
      </c>
      <c r="D6" s="676"/>
      <c r="E6" s="676"/>
      <c r="F6" s="677"/>
      <c r="G6" s="19"/>
      <c r="H6" s="19"/>
      <c r="I6" s="19"/>
      <c r="J6" s="19"/>
      <c r="K6" s="19"/>
    </row>
    <row r="7" spans="1:11" s="297" customFormat="1" ht="22.5" customHeight="1">
      <c r="A7" s="26"/>
      <c r="B7" s="26"/>
      <c r="C7" s="26"/>
      <c r="D7" s="107"/>
      <c r="E7" s="26"/>
      <c r="F7" s="26"/>
      <c r="G7" s="27"/>
      <c r="H7" s="26"/>
      <c r="I7" s="28"/>
      <c r="J7" s="28"/>
      <c r="K7" s="28"/>
    </row>
    <row r="8" spans="1:11" s="300" customFormat="1" ht="18.75" thickBot="1">
      <c r="A8" s="610" t="s">
        <v>11</v>
      </c>
      <c r="B8" s="611"/>
      <c r="C8" s="611"/>
      <c r="D8" s="611"/>
      <c r="E8" s="611"/>
      <c r="F8" s="611"/>
      <c r="G8" s="611"/>
      <c r="H8" s="611"/>
      <c r="I8" s="611"/>
      <c r="J8" s="611"/>
      <c r="K8" s="611"/>
    </row>
    <row r="9" spans="1:11" s="300" customFormat="1" ht="21.75" customHeight="1" thickBot="1">
      <c r="A9" s="702"/>
      <c r="B9" s="702"/>
      <c r="C9" s="702"/>
      <c r="D9" s="702"/>
      <c r="E9" s="702"/>
      <c r="F9" s="702"/>
      <c r="G9" s="702"/>
      <c r="H9" s="702"/>
      <c r="I9" s="702"/>
      <c r="J9" s="702"/>
      <c r="K9" s="30"/>
    </row>
    <row r="10" spans="1:13" s="297" customFormat="1" ht="79.5" customHeight="1" thickBot="1">
      <c r="A10" s="715" t="str">
        <f>"All amounts are in: "&amp;IF('PR_Section 1A (1)'!C10="Select","Please select currency on Page 1",'PR_Section 1A (1)'!C10)</f>
        <v>All amounts are in: USD</v>
      </c>
      <c r="B10" s="716"/>
      <c r="C10" s="31" t="s">
        <v>358</v>
      </c>
      <c r="D10" s="31" t="s">
        <v>10</v>
      </c>
      <c r="E10" s="32" t="s">
        <v>359</v>
      </c>
      <c r="F10" s="717" t="s">
        <v>360</v>
      </c>
      <c r="G10" s="718"/>
      <c r="H10" s="33" t="s">
        <v>12</v>
      </c>
      <c r="I10" s="31" t="s">
        <v>13</v>
      </c>
      <c r="J10" s="31" t="s">
        <v>359</v>
      </c>
      <c r="K10" s="103" t="s">
        <v>360</v>
      </c>
      <c r="M10" s="377">
        <f>311971.79-299602.48</f>
        <v>12369.309999999998</v>
      </c>
    </row>
    <row r="11" spans="1:14" s="297" customFormat="1" ht="63.75" customHeight="1">
      <c r="A11" s="723" t="s">
        <v>361</v>
      </c>
      <c r="B11" s="724"/>
      <c r="C11" s="34">
        <f>C12+C13</f>
        <v>159161</v>
      </c>
      <c r="D11" s="34">
        <f>D12+D13</f>
        <v>169161.09</v>
      </c>
      <c r="E11" s="35">
        <f>IF(C11="",IF(D11="","",C11-D11),C11-D11)</f>
        <v>-10000.089999999997</v>
      </c>
      <c r="F11" s="721"/>
      <c r="G11" s="722"/>
      <c r="H11" s="34">
        <f>H12+H13</f>
        <v>1994385.5</v>
      </c>
      <c r="I11" s="34">
        <f>I12+I13</f>
        <v>1482406.18</v>
      </c>
      <c r="J11" s="105">
        <f>IF(H11="",IF(I11="","",H11-I11),H11-I11)</f>
        <v>511979.32000000007</v>
      </c>
      <c r="K11" s="104"/>
      <c r="M11" s="370"/>
      <c r="N11" s="377">
        <f>311971.79-299602.48</f>
        <v>12369.309999999998</v>
      </c>
    </row>
    <row r="12" spans="1:12" s="297" customFormat="1" ht="167.25" customHeight="1">
      <c r="A12" s="713" t="s">
        <v>362</v>
      </c>
      <c r="B12" s="714"/>
      <c r="C12" s="4">
        <v>98603.5</v>
      </c>
      <c r="D12" s="4">
        <v>22533.98</v>
      </c>
      <c r="E12" s="36">
        <f>IF(C12="",IF(D12="","",C12-D12),C12-D12)</f>
        <v>76069.52</v>
      </c>
      <c r="F12" s="711" t="s">
        <v>171</v>
      </c>
      <c r="G12" s="712"/>
      <c r="H12" s="4">
        <f>1000364+98603.5</f>
        <v>1098967.5</v>
      </c>
      <c r="I12" s="389">
        <f>705454.1+29460.24</f>
        <v>734914.34</v>
      </c>
      <c r="J12" s="36">
        <f>IF(H12="",IF(I12="","",H12-I12),H12-I12)</f>
        <v>364053.16000000003</v>
      </c>
      <c r="K12" s="711" t="s">
        <v>328</v>
      </c>
      <c r="L12" s="712"/>
    </row>
    <row r="13" spans="1:12" s="297" customFormat="1" ht="107.25" customHeight="1" thickBot="1">
      <c r="A13" s="719" t="s">
        <v>363</v>
      </c>
      <c r="B13" s="720"/>
      <c r="C13" s="13">
        <v>60557.5</v>
      </c>
      <c r="D13" s="13">
        <v>146627.11</v>
      </c>
      <c r="E13" s="37">
        <f>IF(C13="",IF(D13="","",C13-D13),C13-D13)</f>
        <v>-86069.60999999999</v>
      </c>
      <c r="F13" s="711" t="s">
        <v>189</v>
      </c>
      <c r="G13" s="712"/>
      <c r="H13" s="13">
        <f>834860.5+60557.5</f>
        <v>895418</v>
      </c>
      <c r="I13" s="13">
        <f>607790.98+139700.86</f>
        <v>747491.84</v>
      </c>
      <c r="J13" s="37">
        <f>IF(H13="",IF(I13="","",H13-I13),H13-I13)</f>
        <v>147926.16000000003</v>
      </c>
      <c r="K13" s="711"/>
      <c r="L13" s="712"/>
    </row>
    <row r="14" spans="1:11" s="307" customFormat="1" ht="26.25" customHeight="1" thickBot="1">
      <c r="A14" s="38"/>
      <c r="B14" s="38"/>
      <c r="C14" s="39"/>
      <c r="D14" s="39"/>
      <c r="E14" s="39"/>
      <c r="F14" s="38"/>
      <c r="G14" s="38"/>
      <c r="H14" s="39"/>
      <c r="I14" s="39"/>
      <c r="J14" s="39"/>
      <c r="K14" s="94"/>
    </row>
    <row r="15" spans="1:12" s="297" customFormat="1" ht="108.75" customHeight="1">
      <c r="A15" s="725" t="s">
        <v>198</v>
      </c>
      <c r="B15" s="726"/>
      <c r="C15" s="144">
        <f>C16+C17</f>
        <v>62169</v>
      </c>
      <c r="D15" s="144">
        <f>D17+D16</f>
        <v>0</v>
      </c>
      <c r="E15" s="105">
        <f>IF(C15="",IF(D15="","",C15-D15),C15-D15)</f>
        <v>62169</v>
      </c>
      <c r="F15" s="711" t="s">
        <v>206</v>
      </c>
      <c r="G15" s="712"/>
      <c r="H15" s="144">
        <v>264000</v>
      </c>
      <c r="I15" s="144">
        <f>I16+I17</f>
        <v>123807.6</v>
      </c>
      <c r="J15" s="105">
        <f>IF(H15="",IF(I15="","",H15-I15),H15-I15)</f>
        <v>140192.4</v>
      </c>
      <c r="K15" s="711" t="s">
        <v>329</v>
      </c>
      <c r="L15" s="712"/>
    </row>
    <row r="16" spans="1:12" s="297" customFormat="1" ht="119.25" customHeight="1" thickBot="1">
      <c r="A16" s="727" t="s">
        <v>157</v>
      </c>
      <c r="B16" s="728"/>
      <c r="C16" s="220">
        <v>40419</v>
      </c>
      <c r="D16" s="220">
        <v>0</v>
      </c>
      <c r="E16" s="36">
        <f>IF(C16="",IF(D16="","",C16-D16),C16-D16)</f>
        <v>40419</v>
      </c>
      <c r="F16" s="711"/>
      <c r="G16" s="712"/>
      <c r="H16" s="220">
        <v>49500</v>
      </c>
      <c r="I16" s="220">
        <v>16927</v>
      </c>
      <c r="J16" s="36">
        <f>IF(H16="",IF(I16="","",H16-I16),H16-I16)</f>
        <v>32573</v>
      </c>
      <c r="K16" s="711"/>
      <c r="L16" s="712"/>
    </row>
    <row r="17" spans="1:25" s="297" customFormat="1" ht="75" customHeight="1" thickBot="1">
      <c r="A17" s="729" t="s">
        <v>220</v>
      </c>
      <c r="B17" s="730"/>
      <c r="C17" s="221">
        <v>21750</v>
      </c>
      <c r="D17" s="221">
        <v>0</v>
      </c>
      <c r="E17" s="37">
        <f>IF(C17="",IF(D17="","",C17-D17),C17-D17)</f>
        <v>21750</v>
      </c>
      <c r="F17" s="711"/>
      <c r="G17" s="712"/>
      <c r="H17" s="221">
        <v>214500</v>
      </c>
      <c r="I17" s="221">
        <v>106880.6</v>
      </c>
      <c r="J17" s="37">
        <f>IF(H17="",IF(I17="","",H17-I17),H17-I17)</f>
        <v>107619.4</v>
      </c>
      <c r="K17" s="711"/>
      <c r="L17" s="712"/>
      <c r="M17" s="116"/>
      <c r="N17" s="376"/>
      <c r="O17" s="376"/>
      <c r="P17" s="376"/>
      <c r="Q17" s="376"/>
      <c r="R17" s="376"/>
      <c r="S17" s="376"/>
      <c r="T17" s="376"/>
      <c r="U17" s="376"/>
      <c r="V17" s="376"/>
      <c r="W17" s="376"/>
      <c r="X17" s="116"/>
      <c r="Y17" s="116"/>
    </row>
    <row r="18" spans="1:18" s="297" customFormat="1" ht="15">
      <c r="A18" s="41"/>
      <c r="B18" s="41"/>
      <c r="C18" s="42"/>
      <c r="D18" s="42"/>
      <c r="E18" s="42"/>
      <c r="F18" s="42"/>
      <c r="G18" s="42"/>
      <c r="H18" s="43"/>
      <c r="I18" s="42"/>
      <c r="J18" s="42"/>
      <c r="K18" s="28"/>
      <c r="L18" s="296"/>
      <c r="M18" s="296"/>
      <c r="N18" s="296"/>
      <c r="O18" s="296"/>
      <c r="P18" s="296"/>
      <c r="Q18" s="296"/>
      <c r="R18" s="296"/>
    </row>
    <row r="19" spans="1:18" s="297" customFormat="1" ht="18" customHeight="1">
      <c r="A19" s="232" t="s">
        <v>2</v>
      </c>
      <c r="B19" s="29"/>
      <c r="C19" s="42"/>
      <c r="D19" s="42"/>
      <c r="E19" s="29"/>
      <c r="F19" s="101" t="s">
        <v>252</v>
      </c>
      <c r="G19" s="42"/>
      <c r="H19" s="43"/>
      <c r="I19" s="42"/>
      <c r="J19" s="42"/>
      <c r="K19" s="28"/>
      <c r="L19" s="296"/>
      <c r="M19" s="372"/>
      <c r="N19" s="296"/>
      <c r="O19" s="296"/>
      <c r="P19" s="296"/>
      <c r="Q19" s="296"/>
      <c r="R19" s="296"/>
    </row>
    <row r="20" spans="1:18" s="297" customFormat="1" ht="11.25" customHeight="1">
      <c r="A20" s="42"/>
      <c r="B20" s="42"/>
      <c r="C20" s="42"/>
      <c r="D20" s="42"/>
      <c r="E20" s="42"/>
      <c r="F20" s="42"/>
      <c r="G20" s="42"/>
      <c r="H20" s="43"/>
      <c r="I20" s="42"/>
      <c r="J20" s="42"/>
      <c r="K20" s="28"/>
      <c r="L20" s="296"/>
      <c r="M20" s="296"/>
      <c r="N20" s="296"/>
      <c r="O20" s="296"/>
      <c r="P20" s="296"/>
      <c r="Q20" s="296"/>
      <c r="R20" s="296"/>
    </row>
    <row r="21" spans="1:11" s="297" customFormat="1" ht="18" customHeight="1">
      <c r="A21" s="232" t="s">
        <v>3</v>
      </c>
      <c r="B21" s="29"/>
      <c r="C21" s="42"/>
      <c r="D21" s="42"/>
      <c r="E21" s="42"/>
      <c r="F21" s="102" t="s">
        <v>251</v>
      </c>
      <c r="G21" s="29"/>
      <c r="H21" s="43"/>
      <c r="I21" s="19"/>
      <c r="J21" s="19"/>
      <c r="K21" s="29"/>
    </row>
    <row r="22" spans="1:10" ht="18" customHeight="1">
      <c r="A22" s="302"/>
      <c r="B22" s="302"/>
      <c r="C22" s="302"/>
      <c r="D22" s="302"/>
      <c r="E22" s="302"/>
      <c r="F22" s="302"/>
      <c r="G22" s="302"/>
      <c r="H22" s="303"/>
      <c r="I22" s="304"/>
      <c r="J22" s="304"/>
    </row>
    <row r="25" ht="12.75">
      <c r="G25" s="367"/>
    </row>
    <row r="26" ht="12.75">
      <c r="D26" s="367"/>
    </row>
    <row r="28" ht="12.75">
      <c r="G28" s="375"/>
    </row>
    <row r="33" ht="14.25">
      <c r="G33" s="304"/>
    </row>
    <row r="34" ht="14.25">
      <c r="G34" s="304"/>
    </row>
  </sheetData>
  <sheetProtection password="D318" sheet="1" objects="1" scenarios="1" formatCells="0" formatColumns="0" formatRows="0" selectLockedCells="1"/>
  <mergeCells count="25">
    <mergeCell ref="K17:L17"/>
    <mergeCell ref="K16:L16"/>
    <mergeCell ref="A15:B15"/>
    <mergeCell ref="F13:G13"/>
    <mergeCell ref="F15:G15"/>
    <mergeCell ref="A16:B16"/>
    <mergeCell ref="F16:G16"/>
    <mergeCell ref="K13:L13"/>
    <mergeCell ref="K15:L15"/>
    <mergeCell ref="A17:B17"/>
    <mergeCell ref="F17:G17"/>
    <mergeCell ref="A9:J9"/>
    <mergeCell ref="A10:B10"/>
    <mergeCell ref="F10:G10"/>
    <mergeCell ref="A13:B13"/>
    <mergeCell ref="F11:G11"/>
    <mergeCell ref="F12:G12"/>
    <mergeCell ref="A11:B11"/>
    <mergeCell ref="A1:G1"/>
    <mergeCell ref="C3:F3"/>
    <mergeCell ref="A8:K8"/>
    <mergeCell ref="K12:L12"/>
    <mergeCell ref="A12:B12"/>
    <mergeCell ref="A3:B3"/>
    <mergeCell ref="C6:F6"/>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48" r:id="rId1"/>
  <headerFooter alignWithMargins="0">
    <oddFooter>&amp;L&amp;9SD 3.1A - Form, Ongoing DR/PU and LFA Review and Recommendation_v2.1 February 2006&amp;R&amp;9Page &amp;P of &amp;N</oddFooter>
  </headerFooter>
  <ignoredErrors>
    <ignoredError sqref="C11:D11 H11:I11"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60" zoomScaleNormal="60" zoomScaleSheetLayoutView="70" zoomScalePageLayoutView="0" workbookViewId="0" topLeftCell="B14">
      <selection activeCell="L31" sqref="L31"/>
    </sheetView>
  </sheetViews>
  <sheetFormatPr defaultColWidth="9.140625" defaultRowHeight="12.75"/>
  <cols>
    <col min="1" max="1" width="14.8515625" style="305" customWidth="1"/>
    <col min="2" max="2" width="19.8515625" style="305" customWidth="1"/>
    <col min="3" max="3" width="22.28125" style="305" customWidth="1"/>
    <col min="4" max="4" width="5.28125" style="305" customWidth="1"/>
    <col min="5" max="5" width="14.00390625" style="305" customWidth="1"/>
    <col min="6" max="6" width="19.28125" style="305" customWidth="1"/>
    <col min="7" max="7" width="12.8515625" style="305" customWidth="1"/>
    <col min="8" max="8" width="30.28125" style="305" customWidth="1"/>
    <col min="9" max="9" width="20.7109375" style="305" customWidth="1"/>
    <col min="10" max="10" width="22.57421875" style="305" customWidth="1"/>
    <col min="11" max="11" width="3.421875" style="305" customWidth="1"/>
    <col min="12" max="12" width="20.7109375" style="305" customWidth="1"/>
    <col min="13" max="13" width="4.8515625" style="305" customWidth="1"/>
    <col min="14" max="14" width="20.7109375" style="305" customWidth="1"/>
    <col min="15" max="15" width="9.140625" style="305" customWidth="1"/>
    <col min="16" max="16" width="11.28125" style="305" bestFit="1" customWidth="1"/>
    <col min="17" max="17" width="27.00390625" style="305" customWidth="1"/>
    <col min="18" max="16384" width="9.140625" style="305" customWidth="1"/>
  </cols>
  <sheetData>
    <row r="1" spans="1:14" ht="25.5" customHeight="1">
      <c r="A1" s="710" t="s">
        <v>337</v>
      </c>
      <c r="B1" s="710"/>
      <c r="C1" s="710"/>
      <c r="D1" s="710"/>
      <c r="E1" s="710"/>
      <c r="F1" s="710"/>
      <c r="G1" s="710"/>
      <c r="H1" s="710"/>
      <c r="I1" s="99"/>
      <c r="J1" s="99"/>
      <c r="K1" s="99"/>
      <c r="L1" s="100"/>
      <c r="M1" s="16"/>
      <c r="N1" s="16"/>
    </row>
    <row r="2" spans="1:14" s="297" customFormat="1" ht="27" customHeight="1" thickBot="1">
      <c r="A2" s="292" t="s">
        <v>196</v>
      </c>
      <c r="B2" s="26"/>
      <c r="C2" s="26"/>
      <c r="D2" s="107"/>
      <c r="E2" s="26"/>
      <c r="F2" s="26"/>
      <c r="G2" s="26"/>
      <c r="H2" s="27"/>
      <c r="I2" s="26"/>
      <c r="J2" s="28"/>
      <c r="K2" s="28"/>
      <c r="L2" s="28"/>
      <c r="M2" s="29"/>
      <c r="N2" s="29"/>
    </row>
    <row r="3" spans="1:14" s="304" customFormat="1" ht="15" customHeight="1" thickBot="1">
      <c r="A3" s="734" t="s">
        <v>342</v>
      </c>
      <c r="B3" s="735"/>
      <c r="C3" s="736"/>
      <c r="D3" s="731" t="str">
        <f>IF('PR_Section 1A (1)'!C7="","",'PR_Section 1A (1)'!C7)</f>
        <v>BTN-607-G03-H</v>
      </c>
      <c r="E3" s="732"/>
      <c r="F3" s="732"/>
      <c r="G3" s="732"/>
      <c r="H3" s="733"/>
      <c r="I3" s="44"/>
      <c r="J3" s="44"/>
      <c r="K3" s="44"/>
      <c r="L3" s="44"/>
      <c r="M3" s="44"/>
      <c r="N3" s="44"/>
    </row>
    <row r="4" spans="1:14" s="304" customFormat="1" ht="15" customHeight="1">
      <c r="A4" s="112" t="s">
        <v>75</v>
      </c>
      <c r="B4" s="145"/>
      <c r="C4" s="145"/>
      <c r="D4" s="137" t="s">
        <v>76</v>
      </c>
      <c r="E4" s="46"/>
      <c r="F4" s="222" t="str">
        <f>IF('PR_Section 1A (1)'!D16="Select","",'PR_Section 1A (1)'!D16)</f>
        <v>Semester</v>
      </c>
      <c r="G4" s="21" t="s">
        <v>77</v>
      </c>
      <c r="H4" s="224">
        <f>IF('PR_Section 1A (1)'!F16="Select","",'PR_Section 1A (1)'!F16)</f>
        <v>4</v>
      </c>
      <c r="I4" s="44"/>
      <c r="J4" s="44"/>
      <c r="K4" s="44"/>
      <c r="L4" s="44"/>
      <c r="M4" s="44"/>
      <c r="N4" s="44"/>
    </row>
    <row r="5" spans="1:14" s="304" customFormat="1" ht="15" customHeight="1">
      <c r="A5" s="138" t="s">
        <v>72</v>
      </c>
      <c r="B5" s="145"/>
      <c r="C5" s="146"/>
      <c r="D5" s="139" t="s">
        <v>345</v>
      </c>
      <c r="E5" s="47"/>
      <c r="F5" s="223">
        <f>IF('PR_Section 1A (1)'!D17="","",'PR_Section 1A (1)'!D17)</f>
        <v>40483</v>
      </c>
      <c r="G5" s="21" t="s">
        <v>375</v>
      </c>
      <c r="H5" s="225">
        <f>IF('PR_Section 1A (1)'!F17="","",'PR_Section 1A (1)'!F17)</f>
        <v>40663</v>
      </c>
      <c r="I5" s="44"/>
      <c r="J5" s="44"/>
      <c r="K5" s="44"/>
      <c r="L5" s="44"/>
      <c r="M5" s="44"/>
      <c r="N5" s="44"/>
    </row>
    <row r="6" spans="1:14" s="304" customFormat="1" ht="15" customHeight="1" thickBot="1">
      <c r="A6" s="140" t="s">
        <v>73</v>
      </c>
      <c r="B6" s="147"/>
      <c r="C6" s="148"/>
      <c r="D6" s="740">
        <f>IF('PR_Section 1A (1)'!C18="Select","",'PR_Section 1A (1)'!C18)</f>
        <v>5</v>
      </c>
      <c r="E6" s="741"/>
      <c r="F6" s="741"/>
      <c r="G6" s="741"/>
      <c r="H6" s="742"/>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378</v>
      </c>
      <c r="B8" s="18"/>
      <c r="C8" s="18"/>
      <c r="D8" s="18"/>
      <c r="E8" s="22"/>
      <c r="F8" s="22"/>
      <c r="G8" s="22"/>
      <c r="H8" s="22"/>
      <c r="I8" s="22"/>
      <c r="J8" s="22"/>
      <c r="K8" s="22"/>
      <c r="L8" s="22"/>
      <c r="M8" s="22"/>
      <c r="N8" s="22"/>
      <c r="O8" s="308"/>
      <c r="P8" s="308"/>
    </row>
    <row r="9" spans="1:14" s="309" customFormat="1" ht="18.75" thickBot="1">
      <c r="A9" s="738" t="s">
        <v>364</v>
      </c>
      <c r="B9" s="739"/>
      <c r="C9" s="739"/>
      <c r="D9" s="739"/>
      <c r="E9" s="739"/>
      <c r="F9" s="739"/>
      <c r="G9" s="739"/>
      <c r="H9" s="739"/>
      <c r="I9" s="739"/>
      <c r="J9" s="739"/>
      <c r="K9" s="739"/>
      <c r="L9" s="739"/>
      <c r="M9" s="739"/>
      <c r="N9" s="739"/>
    </row>
    <row r="10" spans="1:14" s="309" customFormat="1" ht="15">
      <c r="A10" s="737"/>
      <c r="B10" s="737"/>
      <c r="C10" s="737"/>
      <c r="D10" s="737"/>
      <c r="E10" s="737"/>
      <c r="F10" s="737"/>
      <c r="G10" s="737"/>
      <c r="H10" s="737"/>
      <c r="I10" s="737"/>
      <c r="J10" s="737"/>
      <c r="K10" s="737"/>
      <c r="L10" s="737"/>
      <c r="M10" s="737"/>
      <c r="N10" s="737"/>
    </row>
    <row r="11" spans="1:14" s="309" customFormat="1" ht="15" customHeight="1">
      <c r="A11" s="49" t="s">
        <v>376</v>
      </c>
      <c r="B11" s="50"/>
      <c r="C11" s="50"/>
      <c r="D11" s="50"/>
      <c r="E11" s="50"/>
      <c r="F11" s="50"/>
      <c r="G11" s="50"/>
      <c r="H11" s="50"/>
      <c r="I11" s="50"/>
      <c r="J11" s="50"/>
      <c r="K11" s="50"/>
      <c r="L11" s="50"/>
      <c r="M11" s="369"/>
      <c r="N11" s="50"/>
    </row>
    <row r="12" spans="1:14" s="309" customFormat="1" ht="32.25" customHeight="1">
      <c r="A12" s="51" t="s">
        <v>1</v>
      </c>
      <c r="B12" s="52"/>
      <c r="C12" s="52"/>
      <c r="D12" s="52"/>
      <c r="E12" s="52"/>
      <c r="F12" s="52"/>
      <c r="G12" s="52"/>
      <c r="H12" s="52"/>
      <c r="I12" s="96"/>
      <c r="J12" s="96"/>
      <c r="K12" s="52"/>
      <c r="L12" s="52"/>
      <c r="M12" s="52"/>
      <c r="N12" s="14">
        <v>416.58</v>
      </c>
    </row>
    <row r="13" spans="1:14" s="310" customFormat="1" ht="12" customHeight="1">
      <c r="A13" s="53"/>
      <c r="B13" s="54"/>
      <c r="C13" s="54"/>
      <c r="D13" s="54"/>
      <c r="E13" s="55"/>
      <c r="F13" s="55"/>
      <c r="G13" s="55"/>
      <c r="H13" s="55"/>
      <c r="I13" s="56"/>
      <c r="J13" s="56"/>
      <c r="K13" s="56"/>
      <c r="L13" s="56"/>
      <c r="M13" s="56"/>
      <c r="N13" s="56"/>
    </row>
    <row r="14" spans="1:14" s="310" customFormat="1" ht="17.25" customHeight="1">
      <c r="A14" s="743" t="s">
        <v>365</v>
      </c>
      <c r="B14" s="58" t="s">
        <v>200</v>
      </c>
      <c r="C14" s="58"/>
      <c r="D14" s="58"/>
      <c r="E14" s="56"/>
      <c r="F14" s="56"/>
      <c r="G14" s="56"/>
      <c r="H14" s="56"/>
      <c r="I14" s="56"/>
      <c r="J14" s="56"/>
      <c r="K14" s="56"/>
      <c r="L14" s="14">
        <v>428192.77</v>
      </c>
      <c r="M14" s="56"/>
      <c r="N14" s="56"/>
    </row>
    <row r="15" spans="1:14" s="310" customFormat="1" ht="5.25" customHeight="1">
      <c r="A15" s="743"/>
      <c r="B15" s="58"/>
      <c r="C15" s="58"/>
      <c r="D15" s="58"/>
      <c r="E15" s="56"/>
      <c r="F15" s="56"/>
      <c r="G15" s="56"/>
      <c r="H15" s="56"/>
      <c r="I15" s="56"/>
      <c r="J15" s="56"/>
      <c r="K15" s="56"/>
      <c r="L15" s="59"/>
      <c r="M15" s="56"/>
      <c r="N15" s="56"/>
    </row>
    <row r="16" spans="1:16" s="310" customFormat="1" ht="46.5" customHeight="1">
      <c r="A16" s="743"/>
      <c r="B16" s="58" t="s">
        <v>18</v>
      </c>
      <c r="C16" s="58"/>
      <c r="D16" s="58"/>
      <c r="E16" s="60"/>
      <c r="F16" s="60"/>
      <c r="G16" s="60"/>
      <c r="H16" s="56"/>
      <c r="I16" s="56"/>
      <c r="J16" s="56"/>
      <c r="K16" s="56"/>
      <c r="L16" s="14">
        <v>0</v>
      </c>
      <c r="M16" s="56"/>
      <c r="N16" s="61">
        <f>L14+L16</f>
        <v>428192.77</v>
      </c>
      <c r="P16" s="378"/>
    </row>
    <row r="17" spans="1:14" s="310" customFormat="1" ht="13.5" customHeight="1">
      <c r="A17" s="62"/>
      <c r="B17" s="62"/>
      <c r="C17" s="62"/>
      <c r="D17" s="62"/>
      <c r="E17" s="63"/>
      <c r="F17" s="63"/>
      <c r="G17" s="63"/>
      <c r="H17" s="64"/>
      <c r="I17" s="64"/>
      <c r="J17" s="64"/>
      <c r="K17" s="56"/>
      <c r="L17" s="56"/>
      <c r="M17" s="56"/>
      <c r="N17" s="56"/>
    </row>
    <row r="18" spans="1:24" s="310" customFormat="1" ht="11.25" customHeight="1">
      <c r="A18" s="57"/>
      <c r="B18" s="65"/>
      <c r="C18" s="65"/>
      <c r="D18" s="65"/>
      <c r="E18" s="65"/>
      <c r="F18" s="65"/>
      <c r="G18" s="65"/>
      <c r="H18" s="65"/>
      <c r="I18" s="66"/>
      <c r="J18" s="66"/>
      <c r="K18" s="66"/>
      <c r="L18" s="66"/>
      <c r="M18" s="66"/>
      <c r="N18" s="67"/>
      <c r="O18" s="311"/>
      <c r="P18" s="311"/>
      <c r="Q18" s="311"/>
      <c r="R18" s="311"/>
      <c r="S18" s="311"/>
      <c r="T18" s="311"/>
      <c r="U18" s="311"/>
      <c r="V18" s="311"/>
      <c r="W18" s="311"/>
      <c r="X18" s="311"/>
    </row>
    <row r="19" spans="1:14" s="310" customFormat="1" ht="17.25" customHeight="1">
      <c r="A19" s="743" t="s">
        <v>366</v>
      </c>
      <c r="B19" s="762" t="s">
        <v>17</v>
      </c>
      <c r="C19" s="762"/>
      <c r="D19" s="762"/>
      <c r="E19" s="762"/>
      <c r="F19" s="762"/>
      <c r="G19" s="762"/>
      <c r="H19" s="762"/>
      <c r="I19" s="762"/>
      <c r="J19" s="762"/>
      <c r="K19" s="56"/>
      <c r="L19" s="80">
        <f>IF('PR_Section 1C'!D11="","",'PR_Section 1C'!D11)</f>
        <v>169161.09</v>
      </c>
      <c r="M19" s="371"/>
      <c r="N19" s="56"/>
    </row>
    <row r="20" spans="1:14" s="310" customFormat="1" ht="4.5" customHeight="1">
      <c r="A20" s="743"/>
      <c r="B20" s="58"/>
      <c r="C20" s="58"/>
      <c r="D20" s="58"/>
      <c r="E20" s="56"/>
      <c r="F20" s="56"/>
      <c r="G20" s="56"/>
      <c r="H20" s="56"/>
      <c r="I20" s="56"/>
      <c r="J20" s="56"/>
      <c r="K20" s="56"/>
      <c r="L20" s="59"/>
      <c r="M20" s="56"/>
      <c r="N20" s="56"/>
    </row>
    <row r="21" spans="1:14" s="310" customFormat="1" ht="17.25" customHeight="1">
      <c r="A21" s="743"/>
      <c r="B21" s="58" t="s">
        <v>367</v>
      </c>
      <c r="C21" s="58"/>
      <c r="D21" s="58"/>
      <c r="E21" s="60"/>
      <c r="F21" s="60"/>
      <c r="G21" s="60"/>
      <c r="H21" s="56"/>
      <c r="I21" s="56"/>
      <c r="J21" s="56"/>
      <c r="K21" s="56"/>
      <c r="L21" s="14"/>
      <c r="M21" s="56"/>
      <c r="N21" s="61">
        <f>L19+L21</f>
        <v>169161.09</v>
      </c>
    </row>
    <row r="22" spans="1:24" s="310" customFormat="1" ht="15" customHeight="1">
      <c r="A22" s="66"/>
      <c r="B22" s="66"/>
      <c r="C22" s="66"/>
      <c r="D22" s="66"/>
      <c r="E22" s="66"/>
      <c r="F22" s="66"/>
      <c r="G22" s="66"/>
      <c r="H22" s="66"/>
      <c r="I22" s="66"/>
      <c r="J22" s="66"/>
      <c r="K22" s="66"/>
      <c r="L22" s="66"/>
      <c r="M22" s="66"/>
      <c r="N22" s="66"/>
      <c r="O22" s="311"/>
      <c r="P22" s="311"/>
      <c r="Q22" s="311"/>
      <c r="R22" s="311"/>
      <c r="S22" s="311"/>
      <c r="T22" s="311"/>
      <c r="U22" s="311"/>
      <c r="V22" s="311"/>
      <c r="W22" s="311"/>
      <c r="X22" s="311"/>
    </row>
    <row r="23" spans="1:14" s="310" customFormat="1" ht="21" customHeight="1" thickBot="1">
      <c r="A23" s="65" t="s">
        <v>0</v>
      </c>
      <c r="B23" s="65"/>
      <c r="C23" s="65"/>
      <c r="D23" s="65"/>
      <c r="E23" s="65"/>
      <c r="F23" s="65"/>
      <c r="G23" s="65"/>
      <c r="H23" s="65"/>
      <c r="I23" s="65"/>
      <c r="J23" s="65"/>
      <c r="K23" s="66"/>
      <c r="L23" s="66"/>
      <c r="M23" s="66"/>
      <c r="N23" s="68">
        <f>N12+N16-N21</f>
        <v>259448.26000000004</v>
      </c>
    </row>
    <row r="24" spans="1:14" s="310" customFormat="1" ht="19.5" customHeight="1" thickTop="1">
      <c r="A24" s="66"/>
      <c r="B24" s="66"/>
      <c r="C24" s="66"/>
      <c r="D24" s="66"/>
      <c r="E24" s="66"/>
      <c r="F24" s="66"/>
      <c r="G24" s="66"/>
      <c r="H24" s="66"/>
      <c r="I24" s="66"/>
      <c r="J24" s="66"/>
      <c r="K24" s="66"/>
      <c r="L24" s="66"/>
      <c r="M24" s="66"/>
      <c r="N24" s="66"/>
    </row>
    <row r="25" spans="1:14" s="309" customFormat="1" ht="19.5" customHeight="1" thickBot="1">
      <c r="A25" s="738" t="s">
        <v>368</v>
      </c>
      <c r="B25" s="739"/>
      <c r="C25" s="739"/>
      <c r="D25" s="739"/>
      <c r="E25" s="739"/>
      <c r="F25" s="739"/>
      <c r="G25" s="739"/>
      <c r="H25" s="739"/>
      <c r="I25" s="739"/>
      <c r="J25" s="739"/>
      <c r="K25" s="739"/>
      <c r="L25" s="739"/>
      <c r="M25" s="739"/>
      <c r="N25" s="739"/>
    </row>
    <row r="26" spans="1:14" s="309" customFormat="1" ht="19.5" customHeight="1">
      <c r="A26" s="737"/>
      <c r="B26" s="737"/>
      <c r="C26" s="737"/>
      <c r="D26" s="737"/>
      <c r="E26" s="737"/>
      <c r="F26" s="737"/>
      <c r="G26" s="737"/>
      <c r="H26" s="737"/>
      <c r="I26" s="737"/>
      <c r="J26" s="737"/>
      <c r="K26" s="737"/>
      <c r="L26" s="737"/>
      <c r="M26" s="737"/>
      <c r="N26" s="737"/>
    </row>
    <row r="27" spans="1:14" s="309" customFormat="1" ht="15" customHeight="1">
      <c r="A27" s="49" t="s">
        <v>377</v>
      </c>
      <c r="B27" s="50"/>
      <c r="C27" s="50"/>
      <c r="D27" s="50"/>
      <c r="E27" s="50"/>
      <c r="F27" s="50"/>
      <c r="G27" s="50"/>
      <c r="H27" s="50"/>
      <c r="I27" s="50"/>
      <c r="J27" s="50"/>
      <c r="K27" s="50"/>
      <c r="L27" s="50"/>
      <c r="M27" s="50"/>
      <c r="N27" s="50"/>
    </row>
    <row r="28" spans="1:14" s="309" customFormat="1" ht="17.25" customHeight="1">
      <c r="A28" s="69" t="s">
        <v>15</v>
      </c>
      <c r="B28" s="52"/>
      <c r="C28" s="52"/>
      <c r="D28" s="52"/>
      <c r="E28" s="52"/>
      <c r="F28" s="52"/>
      <c r="G28" s="52"/>
      <c r="H28" s="52"/>
      <c r="I28" s="52"/>
      <c r="J28" s="52"/>
      <c r="K28" s="52"/>
      <c r="L28" s="52"/>
      <c r="M28" s="52"/>
      <c r="N28" s="70"/>
    </row>
    <row r="29" spans="1:14" s="312" customFormat="1" ht="19.5" customHeight="1">
      <c r="A29" s="71" t="s">
        <v>369</v>
      </c>
      <c r="B29" s="71"/>
      <c r="C29" s="72">
        <f>'PR_Section 1A (1)'!D17</f>
        <v>40483</v>
      </c>
      <c r="D29" s="71"/>
      <c r="E29" s="71" t="s">
        <v>370</v>
      </c>
      <c r="F29" s="72">
        <f>'PR_Section 1A (1)'!F17</f>
        <v>40663</v>
      </c>
      <c r="G29" s="71"/>
      <c r="H29" s="78" t="s">
        <v>32</v>
      </c>
      <c r="I29" s="14">
        <f>86999+132560</f>
        <v>219559</v>
      </c>
      <c r="J29" s="73" t="s">
        <v>33</v>
      </c>
      <c r="K29" s="67"/>
      <c r="L29" s="14">
        <v>473320.11</v>
      </c>
      <c r="M29" s="71"/>
      <c r="N29" s="71"/>
    </row>
    <row r="30" spans="1:14" s="312" customFormat="1" ht="19.5" customHeight="1">
      <c r="A30" s="49" t="s">
        <v>68</v>
      </c>
      <c r="B30" s="71"/>
      <c r="C30" s="75"/>
      <c r="D30" s="71"/>
      <c r="E30" s="74"/>
      <c r="F30" s="75"/>
      <c r="G30" s="71"/>
      <c r="H30" s="78"/>
      <c r="I30" s="71"/>
      <c r="J30" s="73"/>
      <c r="K30" s="95"/>
      <c r="L30" s="76"/>
      <c r="M30" s="71"/>
      <c r="N30" s="74"/>
    </row>
    <row r="31" spans="1:14" s="312" customFormat="1" ht="16.5" customHeight="1">
      <c r="A31" s="77" t="s">
        <v>19</v>
      </c>
      <c r="B31" s="71"/>
      <c r="C31" s="72">
        <f>IF(F29="","",F29+1)</f>
        <v>40664</v>
      </c>
      <c r="D31" s="71"/>
      <c r="E31" s="71" t="s">
        <v>370</v>
      </c>
      <c r="F31" s="72">
        <f>IF(C31="","",DATE(YEAR(C31),MONTH(C31)+3,DAY(C31)-1))</f>
        <v>40755</v>
      </c>
      <c r="G31" s="71"/>
      <c r="H31" s="78" t="s">
        <v>32</v>
      </c>
      <c r="I31" s="14">
        <v>244572</v>
      </c>
      <c r="J31" s="73" t="s">
        <v>33</v>
      </c>
      <c r="K31" s="67"/>
      <c r="L31" s="14">
        <f>I31</f>
        <v>244572</v>
      </c>
      <c r="M31" s="71"/>
      <c r="N31" s="61">
        <f>L29+L31</f>
        <v>717892.11</v>
      </c>
    </row>
    <row r="32" spans="1:14" s="312" customFormat="1" ht="19.5" customHeight="1">
      <c r="A32" s="71"/>
      <c r="B32" s="71"/>
      <c r="C32" s="71"/>
      <c r="D32" s="71"/>
      <c r="E32" s="76"/>
      <c r="F32" s="76"/>
      <c r="G32" s="76"/>
      <c r="H32" s="71"/>
      <c r="I32" s="71"/>
      <c r="J32" s="71"/>
      <c r="K32" s="71"/>
      <c r="L32" s="78"/>
      <c r="M32" s="71"/>
      <c r="N32" s="78"/>
    </row>
    <row r="33" spans="1:14" ht="12.75" customHeight="1">
      <c r="A33" s="744" t="s">
        <v>34</v>
      </c>
      <c r="B33" s="745"/>
      <c r="C33" s="745"/>
      <c r="D33" s="746"/>
      <c r="E33" s="753" t="s">
        <v>176</v>
      </c>
      <c r="F33" s="754"/>
      <c r="G33" s="754"/>
      <c r="H33" s="754"/>
      <c r="I33" s="754"/>
      <c r="J33" s="754"/>
      <c r="K33" s="754"/>
      <c r="L33" s="754"/>
      <c r="M33" s="754"/>
      <c r="N33" s="755"/>
    </row>
    <row r="34" spans="1:14" ht="12.75" customHeight="1">
      <c r="A34" s="747"/>
      <c r="B34" s="748"/>
      <c r="C34" s="748"/>
      <c r="D34" s="749"/>
      <c r="E34" s="756"/>
      <c r="F34" s="757"/>
      <c r="G34" s="757"/>
      <c r="H34" s="757"/>
      <c r="I34" s="757"/>
      <c r="J34" s="757"/>
      <c r="K34" s="757"/>
      <c r="L34" s="757"/>
      <c r="M34" s="757"/>
      <c r="N34" s="758"/>
    </row>
    <row r="35" spans="1:14" ht="12.75" customHeight="1">
      <c r="A35" s="747"/>
      <c r="B35" s="748"/>
      <c r="C35" s="748"/>
      <c r="D35" s="749"/>
      <c r="E35" s="756"/>
      <c r="F35" s="757"/>
      <c r="G35" s="757"/>
      <c r="H35" s="757"/>
      <c r="I35" s="757"/>
      <c r="J35" s="757"/>
      <c r="K35" s="757"/>
      <c r="L35" s="757"/>
      <c r="M35" s="757"/>
      <c r="N35" s="758"/>
    </row>
    <row r="36" spans="1:14" ht="13.5" customHeight="1">
      <c r="A36" s="750"/>
      <c r="B36" s="751"/>
      <c r="C36" s="751"/>
      <c r="D36" s="752"/>
      <c r="E36" s="759"/>
      <c r="F36" s="760"/>
      <c r="G36" s="760"/>
      <c r="H36" s="760"/>
      <c r="I36" s="760"/>
      <c r="J36" s="760"/>
      <c r="K36" s="760"/>
      <c r="L36" s="760"/>
      <c r="M36" s="760"/>
      <c r="N36" s="761"/>
    </row>
    <row r="37" spans="1:16" s="312" customFormat="1" ht="20.25" customHeight="1">
      <c r="A37" s="97"/>
      <c r="B37" s="97"/>
      <c r="C37" s="97"/>
      <c r="D37" s="97"/>
      <c r="E37" s="98"/>
      <c r="F37" s="98"/>
      <c r="G37" s="98"/>
      <c r="H37" s="97"/>
      <c r="I37" s="97"/>
      <c r="J37" s="97"/>
      <c r="K37" s="71"/>
      <c r="L37" s="78"/>
      <c r="M37" s="71"/>
      <c r="N37" s="78"/>
      <c r="P37" s="312" t="s">
        <v>335</v>
      </c>
    </row>
    <row r="38" spans="1:14" s="312" customFormat="1" ht="6.75" customHeight="1">
      <c r="A38" s="71"/>
      <c r="B38" s="71"/>
      <c r="C38" s="71"/>
      <c r="D38" s="71"/>
      <c r="E38" s="76"/>
      <c r="F38" s="76"/>
      <c r="G38" s="76"/>
      <c r="H38" s="71"/>
      <c r="I38" s="71"/>
      <c r="J38" s="71"/>
      <c r="K38" s="71"/>
      <c r="L38" s="78"/>
      <c r="M38" s="71"/>
      <c r="N38" s="78"/>
    </row>
    <row r="39" spans="1:24" s="312" customFormat="1" ht="18" customHeight="1">
      <c r="A39" s="743" t="s">
        <v>366</v>
      </c>
      <c r="B39" s="71" t="s">
        <v>383</v>
      </c>
      <c r="C39" s="71"/>
      <c r="D39" s="71"/>
      <c r="E39" s="71"/>
      <c r="F39" s="71"/>
      <c r="G39" s="71"/>
      <c r="H39" s="71"/>
      <c r="I39" s="71"/>
      <c r="J39" s="71"/>
      <c r="K39" s="71"/>
      <c r="L39" s="80">
        <f>N23</f>
        <v>259448.26000000004</v>
      </c>
      <c r="M39" s="71"/>
      <c r="N39" s="67"/>
      <c r="O39" s="313"/>
      <c r="P39" s="313"/>
      <c r="Q39" s="313"/>
      <c r="R39" s="313"/>
      <c r="S39" s="313"/>
      <c r="T39" s="313"/>
      <c r="U39" s="313"/>
      <c r="V39" s="313"/>
      <c r="W39" s="313"/>
      <c r="X39" s="313"/>
    </row>
    <row r="40" spans="1:24" s="312" customFormat="1" ht="3.75" customHeight="1">
      <c r="A40" s="743"/>
      <c r="B40" s="81"/>
      <c r="C40" s="71"/>
      <c r="D40" s="71"/>
      <c r="E40" s="71"/>
      <c r="F40" s="71"/>
      <c r="G40" s="71"/>
      <c r="H40" s="71"/>
      <c r="I40" s="71"/>
      <c r="J40" s="71"/>
      <c r="K40" s="71"/>
      <c r="L40" s="82"/>
      <c r="M40" s="71"/>
      <c r="N40" s="71"/>
      <c r="O40" s="313"/>
      <c r="P40" s="313"/>
      <c r="Q40" s="313"/>
      <c r="R40" s="313"/>
      <c r="S40" s="313"/>
      <c r="T40" s="313"/>
      <c r="U40" s="313"/>
      <c r="V40" s="313"/>
      <c r="W40" s="313"/>
      <c r="X40" s="313"/>
    </row>
    <row r="41" spans="1:24" s="312" customFormat="1" ht="18" customHeight="1">
      <c r="A41" s="743"/>
      <c r="B41" s="71" t="s">
        <v>177</v>
      </c>
      <c r="C41" s="71"/>
      <c r="D41" s="71"/>
      <c r="E41" s="71"/>
      <c r="F41" s="71"/>
      <c r="G41" s="71"/>
      <c r="H41" s="71"/>
      <c r="I41" s="71"/>
      <c r="J41" s="71"/>
      <c r="K41" s="71"/>
      <c r="L41" s="14">
        <v>0</v>
      </c>
      <c r="M41" s="71"/>
      <c r="N41" s="61">
        <f>L39+L41</f>
        <v>259448.26000000004</v>
      </c>
      <c r="O41" s="313"/>
      <c r="P41" s="313"/>
      <c r="Q41" s="313"/>
      <c r="R41" s="313"/>
      <c r="S41" s="313"/>
      <c r="T41" s="313"/>
      <c r="U41" s="313"/>
      <c r="V41" s="313"/>
      <c r="W41" s="313"/>
      <c r="X41" s="313"/>
    </row>
    <row r="42" spans="1:24" s="312" customFormat="1" ht="17.25" customHeight="1">
      <c r="A42" s="79"/>
      <c r="B42" s="79"/>
      <c r="C42" s="79"/>
      <c r="D42" s="79"/>
      <c r="E42" s="79"/>
      <c r="F42" s="79"/>
      <c r="G42" s="79"/>
      <c r="H42" s="79"/>
      <c r="I42" s="79"/>
      <c r="J42" s="79"/>
      <c r="K42" s="71"/>
      <c r="L42" s="71"/>
      <c r="M42" s="71"/>
      <c r="N42" s="71"/>
      <c r="O42" s="313"/>
      <c r="P42" s="313"/>
      <c r="Q42" s="313"/>
      <c r="R42" s="313"/>
      <c r="S42" s="313"/>
      <c r="T42" s="313"/>
      <c r="U42" s="313"/>
      <c r="V42" s="313"/>
      <c r="W42" s="313"/>
      <c r="X42" s="313"/>
    </row>
    <row r="43" spans="1:14" s="312" customFormat="1" ht="20.25" customHeight="1" thickBot="1">
      <c r="A43" s="71" t="s">
        <v>21</v>
      </c>
      <c r="B43" s="71"/>
      <c r="C43" s="71"/>
      <c r="D43" s="71"/>
      <c r="E43" s="71"/>
      <c r="F43" s="71"/>
      <c r="G43" s="71"/>
      <c r="H43" s="71"/>
      <c r="I43" s="71"/>
      <c r="J43" s="71"/>
      <c r="K43" s="71"/>
      <c r="L43" s="71"/>
      <c r="M43" s="71"/>
      <c r="N43" s="83">
        <f>IF(N31=0,0,IF(N31-N41&lt;0,0,N31-N41))</f>
        <v>458443.85</v>
      </c>
    </row>
    <row r="44" spans="1:14" s="312" customFormat="1" ht="19.5" customHeight="1" thickTop="1">
      <c r="A44" s="84"/>
      <c r="B44" s="84"/>
      <c r="C44" s="84"/>
      <c r="D44" s="84"/>
      <c r="E44" s="84"/>
      <c r="F44" s="84"/>
      <c r="G44" s="84"/>
      <c r="H44" s="84"/>
      <c r="I44" s="78"/>
      <c r="J44" s="78"/>
      <c r="K44" s="78"/>
      <c r="L44" s="78"/>
      <c r="M44" s="78"/>
      <c r="N44" s="78"/>
    </row>
    <row r="45" spans="1:14" s="312" customFormat="1" ht="19.5" customHeight="1">
      <c r="A45" s="42" t="s">
        <v>201</v>
      </c>
      <c r="B45" s="84"/>
      <c r="C45" s="84"/>
      <c r="D45" s="84"/>
      <c r="E45" s="84"/>
      <c r="F45" s="84"/>
      <c r="G45" s="3" t="s">
        <v>251</v>
      </c>
      <c r="H45" s="74"/>
      <c r="I45" s="78"/>
      <c r="J45" s="78"/>
      <c r="K45" s="78"/>
      <c r="L45" s="74"/>
      <c r="M45" s="78"/>
      <c r="N45" s="78"/>
    </row>
    <row r="46" spans="1:14" s="312" customFormat="1" ht="11.25" customHeight="1">
      <c r="A46" s="42"/>
      <c r="B46" s="84"/>
      <c r="C46" s="84"/>
      <c r="D46" s="84"/>
      <c r="E46" s="84"/>
      <c r="F46" s="84"/>
      <c r="G46" s="132"/>
      <c r="H46" s="74"/>
      <c r="I46" s="78"/>
      <c r="J46" s="78"/>
      <c r="K46" s="78"/>
      <c r="L46" s="74"/>
      <c r="M46" s="78"/>
      <c r="N46" s="78"/>
    </row>
    <row r="47" spans="1:14" s="312" customFormat="1" ht="19.5" customHeight="1">
      <c r="A47" s="95" t="str">
        <f>"12. Exchange Rate (used to translate local currency into"&amp;IF('PR_Section 1A (1)'!C10="Select",": please select currency in 'PR_Section 1A')"," "&amp;'PR_Section 1A (1)'!C10&amp;"):")</f>
        <v>12. Exchange Rate (used to translate local currency into USD):</v>
      </c>
      <c r="B47" s="84"/>
      <c r="C47" s="84"/>
      <c r="D47" s="234"/>
      <c r="E47" s="343">
        <v>46.74</v>
      </c>
      <c r="F47" s="84"/>
      <c r="G47" s="132"/>
      <c r="H47" s="74"/>
      <c r="I47" s="78"/>
      <c r="J47" s="78"/>
      <c r="K47" s="78"/>
      <c r="L47" s="74"/>
      <c r="M47" s="78"/>
      <c r="N47" s="78"/>
    </row>
    <row r="48" spans="1:14" s="312" customFormat="1" ht="14.25" customHeight="1">
      <c r="A48" s="74"/>
      <c r="B48" s="74"/>
      <c r="C48" s="74"/>
      <c r="D48" s="74"/>
      <c r="E48" s="74"/>
      <c r="F48" s="74"/>
      <c r="G48" s="74"/>
      <c r="H48" s="74"/>
      <c r="I48" s="74"/>
      <c r="J48" s="74"/>
      <c r="K48" s="74"/>
      <c r="L48" s="74"/>
      <c r="M48" s="74"/>
      <c r="N48" s="74"/>
    </row>
    <row r="49" spans="1:14" s="312" customFormat="1" ht="3.75" customHeight="1">
      <c r="A49" s="58"/>
      <c r="B49" s="74"/>
      <c r="C49" s="74"/>
      <c r="D49" s="74"/>
      <c r="E49" s="74"/>
      <c r="F49" s="74"/>
      <c r="G49" s="74"/>
      <c r="H49" s="74"/>
      <c r="I49" s="74"/>
      <c r="J49" s="74"/>
      <c r="K49" s="74"/>
      <c r="L49" s="74"/>
      <c r="M49" s="74"/>
      <c r="N49" s="74"/>
    </row>
    <row r="50" spans="1:14" s="312" customFormat="1" ht="17.25" customHeight="1">
      <c r="A50" s="85" t="s">
        <v>5</v>
      </c>
      <c r="B50" s="74"/>
      <c r="C50" s="74"/>
      <c r="D50" s="74"/>
      <c r="E50" s="74"/>
      <c r="F50" s="74"/>
      <c r="G50" s="74"/>
      <c r="H50" s="74"/>
      <c r="I50" s="74"/>
      <c r="J50" s="74"/>
      <c r="K50" s="74"/>
      <c r="L50" s="74"/>
      <c r="M50" s="74"/>
      <c r="N50" s="74"/>
    </row>
    <row r="51" spans="1:14" s="312" customFormat="1" ht="17.25" customHeight="1">
      <c r="A51" s="86" t="s">
        <v>22</v>
      </c>
      <c r="B51" s="74"/>
      <c r="C51" s="74"/>
      <c r="D51" s="74"/>
      <c r="E51" s="74"/>
      <c r="F51" s="74"/>
      <c r="G51" s="74"/>
      <c r="H51" s="74"/>
      <c r="I51" s="74"/>
      <c r="J51" s="74"/>
      <c r="K51" s="74"/>
      <c r="L51" s="74"/>
      <c r="M51" s="74"/>
      <c r="N51" s="74"/>
    </row>
    <row r="52" spans="1:14" s="312" customFormat="1" ht="17.25" customHeight="1">
      <c r="A52" s="86" t="s">
        <v>14</v>
      </c>
      <c r="B52" s="74"/>
      <c r="C52" s="74"/>
      <c r="D52" s="74"/>
      <c r="E52" s="74"/>
      <c r="F52" s="74"/>
      <c r="G52" s="74"/>
      <c r="H52" s="74"/>
      <c r="I52" s="74"/>
      <c r="J52" s="74"/>
      <c r="K52" s="74"/>
      <c r="L52" s="74"/>
      <c r="M52" s="74"/>
      <c r="N52" s="74"/>
    </row>
    <row r="53" spans="1:14" s="312" customFormat="1" ht="17.25" customHeight="1">
      <c r="A53" s="86" t="s">
        <v>202</v>
      </c>
      <c r="B53" s="74"/>
      <c r="C53" s="74"/>
      <c r="D53" s="74"/>
      <c r="E53" s="74"/>
      <c r="F53" s="74"/>
      <c r="G53" s="74"/>
      <c r="H53" s="74"/>
      <c r="I53" s="74"/>
      <c r="J53" s="74"/>
      <c r="K53" s="74"/>
      <c r="L53" s="74"/>
      <c r="M53" s="74"/>
      <c r="N53" s="74"/>
    </row>
    <row r="54" spans="1:14" s="312" customFormat="1" ht="16.5" customHeight="1">
      <c r="A54" s="86" t="s">
        <v>20</v>
      </c>
      <c r="B54" s="74"/>
      <c r="C54" s="74"/>
      <c r="D54" s="74"/>
      <c r="E54" s="74"/>
      <c r="F54" s="74"/>
      <c r="G54" s="74"/>
      <c r="H54" s="74"/>
      <c r="I54" s="74"/>
      <c r="J54" s="74"/>
      <c r="K54" s="74"/>
      <c r="L54" s="74"/>
      <c r="M54" s="74"/>
      <c r="N54" s="74"/>
    </row>
    <row r="55" spans="1:14" s="312" customFormat="1" ht="27.75" customHeight="1">
      <c r="A55" s="86" t="s">
        <v>178</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26:N26"/>
    <mergeCell ref="A39:A41"/>
    <mergeCell ref="A33:D36"/>
    <mergeCell ref="E33:N36"/>
    <mergeCell ref="A25:N25"/>
    <mergeCell ref="A14:A16"/>
    <mergeCell ref="A19:A21"/>
    <mergeCell ref="B19:J19"/>
    <mergeCell ref="A1:H1"/>
    <mergeCell ref="D3:H3"/>
    <mergeCell ref="A3:C3"/>
    <mergeCell ref="A10:N10"/>
    <mergeCell ref="A9:N9"/>
    <mergeCell ref="D6:H6"/>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22">
      <selection activeCell="C34" sqref="C34:E34"/>
    </sheetView>
  </sheetViews>
  <sheetFormatPr defaultColWidth="9.140625" defaultRowHeight="12.75"/>
  <cols>
    <col min="1" max="1" width="24.421875" style="305" customWidth="1"/>
    <col min="2" max="2" width="29.00390625" style="305" customWidth="1"/>
    <col min="3" max="3" width="29.7109375" style="305" customWidth="1"/>
    <col min="4" max="4" width="18.421875" style="305" customWidth="1"/>
    <col min="5" max="5" width="12.28125" style="305" customWidth="1"/>
    <col min="6" max="6" width="19.28125" style="305" customWidth="1"/>
    <col min="7" max="7" width="9.140625" style="305" customWidth="1"/>
    <col min="8" max="8" width="6.28125" style="315" customWidth="1"/>
    <col min="9" max="9" width="9.140625" style="305" customWidth="1"/>
    <col min="10" max="10" width="9.7109375" style="305" customWidth="1"/>
    <col min="11" max="11" width="18.140625" style="306" customWidth="1"/>
    <col min="12" max="13" width="20.140625" style="305" customWidth="1"/>
    <col min="14" max="16384" width="9.140625" style="305" customWidth="1"/>
  </cols>
  <sheetData>
    <row r="1" spans="1:13" ht="25.5" customHeight="1">
      <c r="A1" s="710" t="s">
        <v>337</v>
      </c>
      <c r="B1" s="710"/>
      <c r="C1" s="710"/>
      <c r="D1" s="710"/>
      <c r="E1" s="710"/>
      <c r="F1" s="710"/>
      <c r="G1" s="99"/>
      <c r="H1" s="99"/>
      <c r="I1" s="99"/>
      <c r="J1" s="16"/>
      <c r="K1" s="16"/>
      <c r="L1" s="16"/>
      <c r="M1" s="17"/>
    </row>
    <row r="2" spans="1:13" s="297" customFormat="1" ht="27.75" customHeight="1" thickBot="1">
      <c r="A2" s="314" t="s">
        <v>194</v>
      </c>
      <c r="B2" s="29"/>
      <c r="C2" s="29"/>
      <c r="D2" s="109"/>
      <c r="E2" s="29"/>
      <c r="F2" s="29"/>
      <c r="G2" s="29"/>
      <c r="H2" s="110"/>
      <c r="I2" s="29"/>
      <c r="J2" s="29"/>
      <c r="K2" s="29"/>
      <c r="L2" s="29"/>
      <c r="M2" s="29"/>
    </row>
    <row r="3" spans="1:13" ht="15" customHeight="1">
      <c r="A3" s="734" t="s">
        <v>340</v>
      </c>
      <c r="B3" s="787"/>
      <c r="C3" s="790" t="str">
        <f>IF('PR_Section 1A (1)'!C5:F5="","",'PR_Section 1A (1)'!C5:F5)</f>
        <v>Bhutan</v>
      </c>
      <c r="D3" s="790"/>
      <c r="E3" s="790"/>
      <c r="F3" s="791"/>
      <c r="G3" s="17"/>
      <c r="H3" s="17"/>
      <c r="I3" s="17"/>
      <c r="J3" s="17"/>
      <c r="K3" s="17"/>
      <c r="L3" s="17"/>
      <c r="M3" s="17"/>
    </row>
    <row r="4" spans="1:13" ht="15" customHeight="1">
      <c r="A4" s="763" t="s">
        <v>341</v>
      </c>
      <c r="B4" s="764"/>
      <c r="C4" s="770" t="str">
        <f>IF('PR_Section 1A (1)'!C6:F6="Select","",'PR_Section 1A (1)'!C6:F6)</f>
        <v>HIV/AIDS</v>
      </c>
      <c r="D4" s="770"/>
      <c r="E4" s="770"/>
      <c r="F4" s="771"/>
      <c r="G4" s="17"/>
      <c r="H4" s="17"/>
      <c r="I4" s="17"/>
      <c r="J4" s="17"/>
      <c r="K4" s="17"/>
      <c r="L4" s="17"/>
      <c r="M4" s="17"/>
    </row>
    <row r="5" spans="1:13" ht="15" customHeight="1">
      <c r="A5" s="763" t="s">
        <v>342</v>
      </c>
      <c r="B5" s="764"/>
      <c r="C5" s="772" t="str">
        <f>IF('PR_Section 1A (1)'!C7:F7="","",'PR_Section 1A (1)'!C7:F7)</f>
        <v>BTN-607-G03-H</v>
      </c>
      <c r="D5" s="772"/>
      <c r="E5" s="772"/>
      <c r="F5" s="773"/>
      <c r="G5" s="17"/>
      <c r="H5" s="17"/>
      <c r="I5" s="17"/>
      <c r="J5" s="17"/>
      <c r="K5" s="17"/>
      <c r="L5" s="17"/>
      <c r="M5" s="17"/>
    </row>
    <row r="6" spans="1:13" s="297" customFormat="1" ht="15" customHeight="1">
      <c r="A6" s="616" t="s">
        <v>343</v>
      </c>
      <c r="B6" s="617"/>
      <c r="C6" s="778" t="str">
        <f>IF('PR_Section 1A (1)'!C8:F8="","",'PR_Section 1A (1)'!C8:F8)</f>
        <v>Ministry of Health and GNHC,  ROYAL GOVERNMENT OF BHUTAN</v>
      </c>
      <c r="D6" s="779"/>
      <c r="E6" s="779"/>
      <c r="F6" s="780"/>
      <c r="G6" s="133"/>
      <c r="H6" s="29"/>
      <c r="I6" s="29"/>
      <c r="J6" s="29"/>
      <c r="K6" s="29"/>
      <c r="L6" s="29"/>
      <c r="M6" s="29"/>
    </row>
    <row r="7" spans="1:13" ht="15" customHeight="1">
      <c r="A7" s="763" t="s">
        <v>382</v>
      </c>
      <c r="B7" s="764"/>
      <c r="C7" s="767">
        <f>IF('PR_Section 1A (1)'!C9:F9="","",'PR_Section 1A (1)'!C9:F9)</f>
        <v>39479</v>
      </c>
      <c r="D7" s="767"/>
      <c r="E7" s="767"/>
      <c r="F7" s="768"/>
      <c r="G7" s="17"/>
      <c r="H7" s="17"/>
      <c r="I7" s="17"/>
      <c r="J7" s="17"/>
      <c r="K7" s="17"/>
      <c r="L7" s="17"/>
      <c r="M7" s="17"/>
    </row>
    <row r="8" spans="1:13" ht="15" customHeight="1" thickBot="1">
      <c r="A8" s="788" t="s">
        <v>344</v>
      </c>
      <c r="B8" s="789"/>
      <c r="C8" s="781" t="str">
        <f>IF('PR_Section 1A (1)'!C10="Select","",'PR_Section 1A (1)'!C10)</f>
        <v>USD</v>
      </c>
      <c r="D8" s="781"/>
      <c r="E8" s="781"/>
      <c r="F8" s="782"/>
      <c r="G8" s="17"/>
      <c r="H8" s="17"/>
      <c r="I8" s="17"/>
      <c r="J8" s="17"/>
      <c r="K8" s="17"/>
      <c r="L8" s="17"/>
      <c r="M8" s="17"/>
    </row>
    <row r="9" spans="1:13" s="297" customFormat="1" ht="27" customHeight="1" thickBot="1">
      <c r="A9" s="292" t="s">
        <v>195</v>
      </c>
      <c r="B9" s="26"/>
      <c r="C9" s="26"/>
      <c r="D9" s="107"/>
      <c r="E9" s="26"/>
      <c r="F9" s="26"/>
      <c r="G9" s="26"/>
      <c r="H9" s="27"/>
      <c r="I9" s="26"/>
      <c r="J9" s="28"/>
      <c r="K9" s="28"/>
      <c r="L9" s="28"/>
      <c r="M9" s="29"/>
    </row>
    <row r="10" spans="1:13" s="301" customFormat="1" ht="15" customHeight="1">
      <c r="A10" s="112" t="s">
        <v>69</v>
      </c>
      <c r="B10" s="118"/>
      <c r="C10" s="137" t="s">
        <v>76</v>
      </c>
      <c r="D10" s="189" t="str">
        <f>IF('PR_Section 1A (1)'!D12="Select","",'PR_Section 1A (1)'!D12)</f>
        <v>Quarter</v>
      </c>
      <c r="E10" s="119" t="s">
        <v>77</v>
      </c>
      <c r="F10" s="190">
        <f>IF('PR_Section 1A (1)'!F12="Select","",'PR_Section 1A (1)'!F12)</f>
        <v>11</v>
      </c>
      <c r="G10" s="19"/>
      <c r="H10" s="19"/>
      <c r="I10" s="19"/>
      <c r="J10" s="19"/>
      <c r="K10" s="19"/>
      <c r="L10" s="19"/>
      <c r="M10" s="19"/>
    </row>
    <row r="11" spans="1:13" s="301" customFormat="1" ht="15" customHeight="1">
      <c r="A11" s="138" t="s">
        <v>70</v>
      </c>
      <c r="B11" s="114"/>
      <c r="C11" s="139" t="s">
        <v>345</v>
      </c>
      <c r="D11" s="126">
        <f>IF('PR_Section 1A (1)'!D13="","",'PR_Section 1A (1)'!D13)</f>
        <v>40391</v>
      </c>
      <c r="E11" s="21" t="s">
        <v>375</v>
      </c>
      <c r="F11" s="127">
        <f>IF('PR_Section 1A (1)'!F13="","",'PR_Section 1A (1)'!F13)</f>
        <v>40482</v>
      </c>
      <c r="G11" s="19"/>
      <c r="H11" s="19"/>
      <c r="I11" s="19"/>
      <c r="J11" s="19"/>
      <c r="K11" s="19"/>
      <c r="L11" s="19"/>
      <c r="M11" s="368"/>
    </row>
    <row r="12" spans="1:13" s="301" customFormat="1" ht="32.25" customHeight="1" thickBot="1">
      <c r="A12" s="140" t="s">
        <v>71</v>
      </c>
      <c r="B12" s="115"/>
      <c r="C12" s="675">
        <f>IF('PR_Section 1A (1)'!C14:F14="Select","",'PR_Section 1A (1)'!C14:F14)</f>
        <v>11</v>
      </c>
      <c r="D12" s="676"/>
      <c r="E12" s="676"/>
      <c r="F12" s="677"/>
      <c r="G12" s="19"/>
      <c r="H12" s="19"/>
      <c r="I12" s="19"/>
      <c r="J12" s="19"/>
      <c r="K12" s="19"/>
      <c r="L12" s="19"/>
      <c r="M12" s="19"/>
    </row>
    <row r="13" spans="1:13" s="297" customFormat="1" ht="27" customHeight="1" thickBot="1">
      <c r="A13" s="292" t="s">
        <v>196</v>
      </c>
      <c r="B13" s="26"/>
      <c r="C13" s="26"/>
      <c r="D13" s="107"/>
      <c r="E13" s="26"/>
      <c r="F13" s="26"/>
      <c r="G13" s="26"/>
      <c r="H13" s="27"/>
      <c r="I13" s="26"/>
      <c r="J13" s="28"/>
      <c r="K13" s="28"/>
      <c r="L13" s="28"/>
      <c r="M13" s="29"/>
    </row>
    <row r="14" spans="1:13" s="301" customFormat="1" ht="15" customHeight="1">
      <c r="A14" s="112" t="s">
        <v>69</v>
      </c>
      <c r="B14" s="118"/>
      <c r="C14" s="137" t="s">
        <v>76</v>
      </c>
      <c r="D14" s="189" t="str">
        <f>IF('PR_Section 1A (1)'!D16="Select","",'PR_Section 1A (1)'!D16)</f>
        <v>Semester</v>
      </c>
      <c r="E14" s="119" t="s">
        <v>77</v>
      </c>
      <c r="F14" s="190">
        <f>IF('PR_Section 1A (1)'!F16="Select","",'PR_Section 1A (1)'!F16)</f>
        <v>4</v>
      </c>
      <c r="G14" s="19"/>
      <c r="H14" s="19"/>
      <c r="I14" s="19"/>
      <c r="J14" s="19"/>
      <c r="K14" s="19"/>
      <c r="L14" s="19"/>
      <c r="M14" s="19"/>
    </row>
    <row r="15" spans="1:13" s="301" customFormat="1" ht="15" customHeight="1">
      <c r="A15" s="138" t="s">
        <v>70</v>
      </c>
      <c r="B15" s="114"/>
      <c r="C15" s="139" t="s">
        <v>345</v>
      </c>
      <c r="D15" s="126">
        <f>IF('PR_Section 1A (1)'!D17="","",'PR_Section 1A (1)'!D17)</f>
        <v>40483</v>
      </c>
      <c r="E15" s="21" t="s">
        <v>375</v>
      </c>
      <c r="F15" s="127">
        <f>IF('PR_Section 1A (1)'!F17="","",'PR_Section 1A (1)'!F17)</f>
        <v>40663</v>
      </c>
      <c r="G15" s="19"/>
      <c r="H15" s="19"/>
      <c r="I15" s="19"/>
      <c r="J15" s="19"/>
      <c r="K15" s="19"/>
      <c r="L15" s="19"/>
      <c r="M15" s="19"/>
    </row>
    <row r="16" spans="1:13" s="301" customFormat="1" ht="46.5" customHeight="1" thickBot="1">
      <c r="A16" s="140" t="s">
        <v>71</v>
      </c>
      <c r="B16" s="115"/>
      <c r="C16" s="675">
        <f>IF('PR_Section 1A (1)'!C18:F18="Select","",'PR_Section 1A (1)'!C18:F18)</f>
        <v>5</v>
      </c>
      <c r="D16" s="676"/>
      <c r="E16" s="676"/>
      <c r="F16" s="677"/>
      <c r="G16" s="19"/>
      <c r="H16" s="19"/>
      <c r="I16" s="19"/>
      <c r="J16" s="19"/>
      <c r="K16" s="19"/>
      <c r="L16" s="19"/>
      <c r="M16" s="19"/>
    </row>
    <row r="17" spans="1:13" s="315" customFormat="1" ht="16.5" customHeight="1">
      <c r="A17" s="117"/>
      <c r="B17" s="117"/>
      <c r="C17" s="77"/>
      <c r="D17" s="77"/>
      <c r="E17" s="77"/>
      <c r="F17" s="77"/>
      <c r="G17" s="92"/>
      <c r="H17" s="92"/>
      <c r="I17" s="92"/>
      <c r="J17" s="92"/>
      <c r="K17" s="92"/>
      <c r="L17" s="92"/>
      <c r="M17" s="92"/>
    </row>
    <row r="18" spans="1:15" ht="36.75" customHeight="1">
      <c r="A18" s="25" t="s">
        <v>371</v>
      </c>
      <c r="B18" s="18"/>
      <c r="C18" s="22"/>
      <c r="D18" s="22"/>
      <c r="E18" s="22"/>
      <c r="F18" s="22"/>
      <c r="G18" s="22"/>
      <c r="H18" s="23"/>
      <c r="I18" s="22"/>
      <c r="J18" s="22"/>
      <c r="K18" s="24"/>
      <c r="L18" s="22"/>
      <c r="M18" s="16"/>
      <c r="N18" s="308"/>
      <c r="O18" s="308"/>
    </row>
    <row r="19" spans="1:13" s="309" customFormat="1" ht="18.75" thickBot="1">
      <c r="A19" s="738" t="s">
        <v>372</v>
      </c>
      <c r="B19" s="739"/>
      <c r="C19" s="739"/>
      <c r="D19" s="739"/>
      <c r="E19" s="739"/>
      <c r="F19" s="739"/>
      <c r="G19" s="739"/>
      <c r="H19" s="739"/>
      <c r="I19" s="739"/>
      <c r="J19" s="739"/>
      <c r="K19" s="739"/>
      <c r="L19" s="739"/>
      <c r="M19" s="784"/>
    </row>
    <row r="20" spans="1:13" s="309" customFormat="1" ht="15.75">
      <c r="A20" s="783"/>
      <c r="B20" s="783"/>
      <c r="C20" s="783"/>
      <c r="D20" s="783"/>
      <c r="E20" s="783"/>
      <c r="F20" s="783"/>
      <c r="G20" s="783"/>
      <c r="H20" s="783"/>
      <c r="I20" s="783"/>
      <c r="J20" s="783"/>
      <c r="K20" s="783"/>
      <c r="L20" s="783"/>
      <c r="M20" s="783"/>
    </row>
    <row r="21" spans="1:13" s="309" customFormat="1" ht="15.75">
      <c r="A21" s="67" t="s">
        <v>158</v>
      </c>
      <c r="B21" s="50"/>
      <c r="C21" s="50"/>
      <c r="D21" s="50"/>
      <c r="E21" s="50"/>
      <c r="F21" s="50"/>
      <c r="G21" s="50"/>
      <c r="H21" s="50"/>
      <c r="I21" s="50"/>
      <c r="J21" s="50"/>
      <c r="K21" s="50"/>
      <c r="L21" s="87"/>
      <c r="M21" s="87"/>
    </row>
    <row r="22" spans="1:13" s="309" customFormat="1" ht="15.75">
      <c r="A22" s="67"/>
      <c r="B22" s="50"/>
      <c r="C22" s="50"/>
      <c r="D22" s="50"/>
      <c r="E22" s="50"/>
      <c r="F22" s="50"/>
      <c r="G22" s="50"/>
      <c r="H22" s="50"/>
      <c r="I22" s="50"/>
      <c r="J22" s="50"/>
      <c r="K22" s="50"/>
      <c r="L22" s="87"/>
      <c r="M22" s="87"/>
    </row>
    <row r="23" spans="1:13" s="309" customFormat="1" ht="29.25" customHeight="1">
      <c r="A23" s="800" t="str">
        <f>"1.  Cash amount requested from the Global Fund (from Section 2.B line 10, in: "&amp;IF('PR_Section 1A (1)'!$C$10="Select","please select currency in 'PR_Section 1A')",'PR_Section 1A (1)'!$C$10&amp;"):")</f>
        <v>1.  Cash amount requested from the Global Fund (from Section 2.B line 10, in: USD):</v>
      </c>
      <c r="B23" s="800"/>
      <c r="C23" s="800"/>
      <c r="D23" s="769">
        <f>'PR_Section 2'!N43</f>
        <v>458443.85</v>
      </c>
      <c r="E23" s="769"/>
      <c r="F23" s="48"/>
      <c r="G23" s="50"/>
      <c r="H23" s="50"/>
      <c r="I23" s="50"/>
      <c r="J23" s="50"/>
      <c r="K23" s="50"/>
      <c r="L23" s="87"/>
      <c r="M23" s="87"/>
    </row>
    <row r="24" spans="1:13" s="309" customFormat="1" ht="12" customHeight="1">
      <c r="A24" s="67"/>
      <c r="B24" s="50"/>
      <c r="C24" s="50"/>
      <c r="D24" s="50"/>
      <c r="E24" s="50"/>
      <c r="F24" s="50"/>
      <c r="G24" s="50"/>
      <c r="H24" s="50"/>
      <c r="I24" s="50"/>
      <c r="J24" s="50"/>
      <c r="K24" s="50"/>
      <c r="L24" s="87"/>
      <c r="M24" s="87"/>
    </row>
    <row r="25" spans="1:13" s="309" customFormat="1" ht="15.75">
      <c r="A25" s="67" t="str">
        <f>"2.  Amount requested in words (in: "&amp;IF('PR_Section 1A (1)'!$C$10="Select","please select currency in 'PR_Section 1A')",'PR_Section 1A (1)'!$C$10&amp;"):")</f>
        <v>2.  Amount requested in words (in: USD):</v>
      </c>
      <c r="B25" s="50"/>
      <c r="C25" s="48"/>
      <c r="D25" s="786" t="s">
        <v>419</v>
      </c>
      <c r="E25" s="786"/>
      <c r="F25" s="786"/>
      <c r="G25" s="786"/>
      <c r="H25" s="786"/>
      <c r="I25" s="786"/>
      <c r="J25" s="786"/>
      <c r="K25" s="786"/>
      <c r="L25" s="786"/>
      <c r="M25" s="87"/>
    </row>
    <row r="26" spans="1:13" s="310" customFormat="1" ht="19.5" customHeight="1">
      <c r="A26" s="88"/>
      <c r="B26" s="88"/>
      <c r="C26" s="88"/>
      <c r="D26" s="88"/>
      <c r="E26" s="88"/>
      <c r="F26" s="88"/>
      <c r="G26" s="88"/>
      <c r="H26" s="88"/>
      <c r="I26" s="88"/>
      <c r="J26" s="88"/>
      <c r="K26" s="89"/>
      <c r="L26" s="88"/>
      <c r="M26" s="88"/>
    </row>
    <row r="27" spans="1:13" s="309" customFormat="1" ht="19.5" customHeight="1">
      <c r="A27" s="738" t="s">
        <v>4</v>
      </c>
      <c r="B27" s="739"/>
      <c r="C27" s="739"/>
      <c r="D27" s="739"/>
      <c r="E27" s="739"/>
      <c r="F27" s="739"/>
      <c r="G27" s="739"/>
      <c r="H27" s="739"/>
      <c r="I27" s="739"/>
      <c r="J27" s="739"/>
      <c r="K27" s="739"/>
      <c r="L27" s="739"/>
      <c r="M27" s="739"/>
    </row>
    <row r="28" spans="1:13" s="312" customFormat="1" ht="45.75" customHeight="1">
      <c r="A28" s="785" t="s">
        <v>23</v>
      </c>
      <c r="B28" s="785"/>
      <c r="C28" s="785"/>
      <c r="D28" s="785"/>
      <c r="E28" s="785"/>
      <c r="F28" s="785"/>
      <c r="G28" s="785"/>
      <c r="H28" s="785"/>
      <c r="I28" s="785"/>
      <c r="J28" s="785"/>
      <c r="K28" s="785"/>
      <c r="L28" s="785"/>
      <c r="M28" s="785"/>
    </row>
    <row r="29" spans="1:13" s="312" customFormat="1" ht="12.75">
      <c r="A29" s="74"/>
      <c r="B29" s="74"/>
      <c r="C29" s="74"/>
      <c r="D29" s="74"/>
      <c r="E29" s="74"/>
      <c r="F29" s="74"/>
      <c r="G29" s="74"/>
      <c r="H29" s="90"/>
      <c r="I29" s="74"/>
      <c r="J29" s="74"/>
      <c r="K29" s="91"/>
      <c r="L29" s="74"/>
      <c r="M29" s="74"/>
    </row>
    <row r="30" spans="1:13" s="312" customFormat="1" ht="37.5" customHeight="1">
      <c r="A30" s="785" t="s">
        <v>373</v>
      </c>
      <c r="B30" s="785"/>
      <c r="C30" s="765" t="s">
        <v>254</v>
      </c>
      <c r="D30" s="765"/>
      <c r="E30" s="765"/>
      <c r="F30" s="74"/>
      <c r="G30" s="74"/>
      <c r="H30" s="90"/>
      <c r="I30" s="74"/>
      <c r="J30" s="74"/>
      <c r="K30" s="91"/>
      <c r="L30" s="74"/>
      <c r="M30" s="74"/>
    </row>
    <row r="31" spans="1:13" ht="12.75">
      <c r="A31" s="17"/>
      <c r="B31" s="17"/>
      <c r="C31" s="260"/>
      <c r="D31" s="260"/>
      <c r="E31" s="260"/>
      <c r="F31" s="17"/>
      <c r="G31" s="17"/>
      <c r="H31" s="92"/>
      <c r="I31" s="17"/>
      <c r="J31" s="17"/>
      <c r="K31" s="45"/>
      <c r="L31" s="17"/>
      <c r="M31" s="17"/>
    </row>
    <row r="32" spans="1:13" ht="28.5" customHeight="1">
      <c r="A32" s="93" t="s">
        <v>379</v>
      </c>
      <c r="B32" s="17"/>
      <c r="C32" s="765" t="s">
        <v>420</v>
      </c>
      <c r="D32" s="765"/>
      <c r="E32" s="765"/>
      <c r="F32" s="17"/>
      <c r="G32" s="17"/>
      <c r="H32" s="92"/>
      <c r="I32" s="17"/>
      <c r="J32" s="17"/>
      <c r="K32" s="45"/>
      <c r="L32" s="17"/>
      <c r="M32" s="17"/>
    </row>
    <row r="33" spans="1:13" ht="25.5" customHeight="1">
      <c r="A33" s="93" t="s">
        <v>380</v>
      </c>
      <c r="B33" s="17"/>
      <c r="C33" s="765" t="s">
        <v>421</v>
      </c>
      <c r="D33" s="765"/>
      <c r="E33" s="765"/>
      <c r="F33" s="17"/>
      <c r="G33" s="44"/>
      <c r="H33" s="92"/>
      <c r="I33" s="17"/>
      <c r="J33" s="17"/>
      <c r="K33" s="45"/>
      <c r="L33" s="17"/>
      <c r="M33" s="17"/>
    </row>
    <row r="34" spans="1:13" ht="25.5" customHeight="1">
      <c r="A34" s="93" t="s">
        <v>381</v>
      </c>
      <c r="B34" s="17"/>
      <c r="C34" s="766"/>
      <c r="D34" s="765"/>
      <c r="E34" s="765"/>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799" t="s">
        <v>216</v>
      </c>
      <c r="B38" s="799"/>
      <c r="C38" s="799"/>
      <c r="D38" s="799"/>
      <c r="E38" s="799"/>
      <c r="F38" s="17"/>
      <c r="G38" s="799" t="s">
        <v>183</v>
      </c>
      <c r="H38" s="799"/>
      <c r="I38" s="799"/>
      <c r="J38" s="799"/>
      <c r="K38" s="799"/>
      <c r="L38" s="799"/>
      <c r="M38" s="799"/>
    </row>
    <row r="39" spans="1:13" ht="18.75" customHeight="1">
      <c r="A39" s="235" t="s">
        <v>24</v>
      </c>
      <c r="B39" s="774"/>
      <c r="C39" s="774"/>
      <c r="D39" s="774"/>
      <c r="E39" s="775"/>
      <c r="F39" s="17"/>
      <c r="G39" s="792"/>
      <c r="H39" s="666"/>
      <c r="I39" s="666"/>
      <c r="J39" s="666"/>
      <c r="K39" s="666"/>
      <c r="L39" s="666"/>
      <c r="M39" s="793"/>
    </row>
    <row r="40" spans="1:13" ht="16.5" customHeight="1">
      <c r="A40" s="236" t="s">
        <v>25</v>
      </c>
      <c r="B40" s="776"/>
      <c r="C40" s="776"/>
      <c r="D40" s="776"/>
      <c r="E40" s="777"/>
      <c r="F40" s="17"/>
      <c r="G40" s="794"/>
      <c r="H40" s="665"/>
      <c r="I40" s="665"/>
      <c r="J40" s="665"/>
      <c r="K40" s="665"/>
      <c r="L40" s="665"/>
      <c r="M40" s="795"/>
    </row>
    <row r="41" spans="1:13" ht="16.5" customHeight="1">
      <c r="A41" s="236" t="s">
        <v>26</v>
      </c>
      <c r="B41" s="776"/>
      <c r="C41" s="776"/>
      <c r="D41" s="776"/>
      <c r="E41" s="777"/>
      <c r="F41" s="17"/>
      <c r="G41" s="794"/>
      <c r="H41" s="665"/>
      <c r="I41" s="665"/>
      <c r="J41" s="665"/>
      <c r="K41" s="665"/>
      <c r="L41" s="665"/>
      <c r="M41" s="795"/>
    </row>
    <row r="42" spans="1:13" ht="16.5" customHeight="1">
      <c r="A42" s="236" t="s">
        <v>27</v>
      </c>
      <c r="B42" s="776"/>
      <c r="C42" s="776"/>
      <c r="D42" s="776"/>
      <c r="E42" s="777"/>
      <c r="F42" s="17"/>
      <c r="G42" s="794"/>
      <c r="H42" s="665"/>
      <c r="I42" s="665"/>
      <c r="J42" s="665"/>
      <c r="K42" s="665"/>
      <c r="L42" s="665"/>
      <c r="M42" s="795"/>
    </row>
    <row r="43" spans="1:13" ht="16.5" customHeight="1">
      <c r="A43" s="236" t="s">
        <v>28</v>
      </c>
      <c r="B43" s="776"/>
      <c r="C43" s="776"/>
      <c r="D43" s="776"/>
      <c r="E43" s="777"/>
      <c r="F43" s="17"/>
      <c r="G43" s="794"/>
      <c r="H43" s="665"/>
      <c r="I43" s="665"/>
      <c r="J43" s="665"/>
      <c r="K43" s="665"/>
      <c r="L43" s="665"/>
      <c r="M43" s="795"/>
    </row>
    <row r="44" spans="1:13" ht="16.5" customHeight="1">
      <c r="A44" s="236" t="s">
        <v>29</v>
      </c>
      <c r="B44" s="776"/>
      <c r="C44" s="776"/>
      <c r="D44" s="776"/>
      <c r="E44" s="777"/>
      <c r="F44" s="17"/>
      <c r="G44" s="794"/>
      <c r="H44" s="665"/>
      <c r="I44" s="665"/>
      <c r="J44" s="665"/>
      <c r="K44" s="665"/>
      <c r="L44" s="665"/>
      <c r="M44" s="795"/>
    </row>
    <row r="45" spans="1:13" ht="16.5" customHeight="1">
      <c r="A45" s="236" t="s">
        <v>30</v>
      </c>
      <c r="B45" s="776"/>
      <c r="C45" s="776"/>
      <c r="D45" s="776"/>
      <c r="E45" s="777"/>
      <c r="F45" s="17"/>
      <c r="G45" s="794"/>
      <c r="H45" s="665"/>
      <c r="I45" s="665"/>
      <c r="J45" s="665"/>
      <c r="K45" s="665"/>
      <c r="L45" s="665"/>
      <c r="M45" s="795"/>
    </row>
    <row r="46" spans="1:13" ht="41.25" customHeight="1" thickBot="1">
      <c r="A46" s="237" t="s">
        <v>31</v>
      </c>
      <c r="B46" s="801"/>
      <c r="C46" s="802"/>
      <c r="D46" s="802"/>
      <c r="E46" s="803"/>
      <c r="F46" s="17"/>
      <c r="G46" s="796"/>
      <c r="H46" s="797"/>
      <c r="I46" s="797"/>
      <c r="J46" s="797"/>
      <c r="K46" s="797"/>
      <c r="L46" s="797"/>
      <c r="M46" s="798"/>
    </row>
  </sheetData>
  <sheetProtection password="D318" sheet="1" objects="1" scenarios="1" formatCells="0" formatColumns="0" formatRows="0" selectLockedCells="1"/>
  <mergeCells count="38">
    <mergeCell ref="G39:M46"/>
    <mergeCell ref="A38:E38"/>
    <mergeCell ref="G38:M38"/>
    <mergeCell ref="A23:C23"/>
    <mergeCell ref="B41:E41"/>
    <mergeCell ref="B46:E46"/>
    <mergeCell ref="B42:E42"/>
    <mergeCell ref="B43:E43"/>
    <mergeCell ref="B44:E44"/>
    <mergeCell ref="B45:E45"/>
    <mergeCell ref="A1:F1"/>
    <mergeCell ref="A30:B30"/>
    <mergeCell ref="C30:E30"/>
    <mergeCell ref="D25:L25"/>
    <mergeCell ref="A3:B3"/>
    <mergeCell ref="A4:B4"/>
    <mergeCell ref="A5:B5"/>
    <mergeCell ref="A27:M27"/>
    <mergeCell ref="A8:B8"/>
    <mergeCell ref="C3:F3"/>
    <mergeCell ref="C4:F4"/>
    <mergeCell ref="C5:F5"/>
    <mergeCell ref="B39:E39"/>
    <mergeCell ref="B40:E40"/>
    <mergeCell ref="A6:B6"/>
    <mergeCell ref="C6:F6"/>
    <mergeCell ref="C8:F8"/>
    <mergeCell ref="A20:M20"/>
    <mergeCell ref="A19:M19"/>
    <mergeCell ref="A28:M28"/>
    <mergeCell ref="A7:B7"/>
    <mergeCell ref="C32:E32"/>
    <mergeCell ref="C33:E33"/>
    <mergeCell ref="C34:E34"/>
    <mergeCell ref="C7:F7"/>
    <mergeCell ref="C12:F12"/>
    <mergeCell ref="C16:F16"/>
    <mergeCell ref="D23:E23"/>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6" customWidth="1"/>
    <col min="2" max="16384" width="9.140625" style="163" customWidth="1"/>
  </cols>
  <sheetData>
    <row r="1" spans="1:17" ht="23.25">
      <c r="A1" s="261" t="s">
        <v>80</v>
      </c>
      <c r="B1" s="165"/>
      <c r="C1" s="165"/>
      <c r="D1" s="165"/>
      <c r="E1" s="165"/>
      <c r="F1" s="165"/>
      <c r="G1" s="165"/>
      <c r="H1" s="165"/>
      <c r="I1" s="165"/>
      <c r="J1" s="165"/>
      <c r="K1" s="165"/>
      <c r="L1" s="165"/>
      <c r="M1" s="165"/>
      <c r="N1" s="165"/>
      <c r="O1" s="165"/>
      <c r="P1" s="165"/>
      <c r="Q1" s="165"/>
    </row>
    <row r="2" spans="1:17" ht="15">
      <c r="A2" s="262"/>
      <c r="B2" s="165"/>
      <c r="C2" s="165"/>
      <c r="D2" s="165"/>
      <c r="E2" s="165"/>
      <c r="F2" s="165"/>
      <c r="G2" s="165"/>
      <c r="H2" s="165"/>
      <c r="I2" s="165"/>
      <c r="J2" s="165"/>
      <c r="K2" s="165"/>
      <c r="L2" s="165"/>
      <c r="M2" s="165"/>
      <c r="N2" s="165"/>
      <c r="O2" s="165"/>
      <c r="P2" s="165"/>
      <c r="Q2" s="165"/>
    </row>
    <row r="3" spans="1:17" ht="18.75">
      <c r="A3" s="263" t="s">
        <v>208</v>
      </c>
      <c r="B3" s="165"/>
      <c r="C3" s="165"/>
      <c r="D3" s="165"/>
      <c r="E3" s="165"/>
      <c r="F3" s="165"/>
      <c r="G3" s="165"/>
      <c r="H3" s="165"/>
      <c r="I3" s="165"/>
      <c r="J3" s="165"/>
      <c r="K3" s="165"/>
      <c r="L3" s="165"/>
      <c r="M3" s="165"/>
      <c r="N3" s="165"/>
      <c r="O3" s="165"/>
      <c r="P3" s="165"/>
      <c r="Q3" s="165"/>
    </row>
    <row r="4" spans="1:17" ht="18">
      <c r="A4" s="264"/>
      <c r="B4" s="165"/>
      <c r="C4" s="165"/>
      <c r="D4" s="165"/>
      <c r="E4" s="165"/>
      <c r="F4" s="165"/>
      <c r="G4" s="165"/>
      <c r="H4" s="165"/>
      <c r="I4" s="165"/>
      <c r="J4" s="165"/>
      <c r="K4" s="165"/>
      <c r="L4" s="165"/>
      <c r="M4" s="165"/>
      <c r="N4" s="165"/>
      <c r="O4" s="165"/>
      <c r="P4" s="165"/>
      <c r="Q4" s="165"/>
    </row>
    <row r="5" spans="1:17" ht="15">
      <c r="A5" s="265" t="s">
        <v>207</v>
      </c>
      <c r="B5" s="165"/>
      <c r="C5" s="165"/>
      <c r="D5" s="165"/>
      <c r="E5" s="165"/>
      <c r="F5" s="165"/>
      <c r="G5" s="165"/>
      <c r="H5" s="165"/>
      <c r="I5" s="165"/>
      <c r="J5" s="165"/>
      <c r="K5" s="165"/>
      <c r="L5" s="165"/>
      <c r="M5" s="165"/>
      <c r="N5" s="165"/>
      <c r="O5" s="165"/>
      <c r="P5" s="165"/>
      <c r="Q5" s="165"/>
    </row>
    <row r="6" spans="1:17" s="268" customFormat="1" ht="19.5" customHeight="1">
      <c r="A6" s="266"/>
      <c r="B6" s="267" t="s">
        <v>181</v>
      </c>
      <c r="C6" s="267"/>
      <c r="D6" s="267"/>
      <c r="E6" s="267"/>
      <c r="F6" s="267"/>
      <c r="G6" s="267"/>
      <c r="H6" s="267"/>
      <c r="I6" s="267"/>
      <c r="J6" s="267"/>
      <c r="K6" s="267"/>
      <c r="L6" s="267"/>
      <c r="M6" s="267"/>
      <c r="N6" s="267"/>
      <c r="O6" s="267"/>
      <c r="P6" s="267"/>
      <c r="Q6" s="267"/>
    </row>
    <row r="7" spans="1:17" s="268" customFormat="1" ht="19.5" customHeight="1">
      <c r="A7" s="265"/>
      <c r="B7" s="267" t="s">
        <v>81</v>
      </c>
      <c r="C7" s="267"/>
      <c r="D7" s="267"/>
      <c r="E7" s="267"/>
      <c r="F7" s="267"/>
      <c r="G7" s="267"/>
      <c r="H7" s="267"/>
      <c r="I7" s="267"/>
      <c r="J7" s="267"/>
      <c r="K7" s="267"/>
      <c r="L7" s="267"/>
      <c r="M7" s="267"/>
      <c r="N7" s="267"/>
      <c r="O7" s="267"/>
      <c r="P7" s="267"/>
      <c r="Q7" s="267"/>
    </row>
    <row r="8" spans="1:17" s="268" customFormat="1" ht="24.75" customHeight="1">
      <c r="A8" s="262" t="s">
        <v>82</v>
      </c>
      <c r="B8" s="267"/>
      <c r="C8" s="267"/>
      <c r="D8" s="267"/>
      <c r="E8" s="267"/>
      <c r="F8" s="267"/>
      <c r="G8" s="267"/>
      <c r="H8" s="267"/>
      <c r="I8" s="267"/>
      <c r="J8" s="267"/>
      <c r="K8" s="267"/>
      <c r="L8" s="267"/>
      <c r="M8" s="267"/>
      <c r="N8" s="267"/>
      <c r="O8" s="267"/>
      <c r="P8" s="267"/>
      <c r="Q8" s="267"/>
    </row>
    <row r="9" spans="1:17" s="268" customFormat="1" ht="18.75" customHeight="1">
      <c r="A9" s="262"/>
      <c r="B9" s="267"/>
      <c r="C9" s="267"/>
      <c r="D9" s="267"/>
      <c r="E9" s="267"/>
      <c r="F9" s="267"/>
      <c r="G9" s="267"/>
      <c r="H9" s="267"/>
      <c r="I9" s="267"/>
      <c r="J9" s="267"/>
      <c r="K9" s="267"/>
      <c r="L9" s="267"/>
      <c r="M9" s="267"/>
      <c r="N9" s="267"/>
      <c r="O9" s="267"/>
      <c r="P9" s="267"/>
      <c r="Q9" s="267"/>
    </row>
    <row r="10" spans="1:17" s="271" customFormat="1" ht="18">
      <c r="A10" s="269" t="s">
        <v>338</v>
      </c>
      <c r="B10" s="270"/>
      <c r="C10" s="270"/>
      <c r="D10" s="270"/>
      <c r="E10" s="270"/>
      <c r="F10" s="270"/>
      <c r="G10" s="270"/>
      <c r="H10" s="270"/>
      <c r="I10" s="270"/>
      <c r="J10" s="270"/>
      <c r="K10" s="270"/>
      <c r="L10" s="270"/>
      <c r="M10" s="270"/>
      <c r="N10" s="270"/>
      <c r="O10" s="270"/>
      <c r="P10" s="270"/>
      <c r="Q10" s="270"/>
    </row>
    <row r="11" spans="1:17" s="271" customFormat="1" ht="9.75" customHeight="1">
      <c r="A11" s="269"/>
      <c r="B11" s="270"/>
      <c r="C11" s="270"/>
      <c r="D11" s="270"/>
      <c r="E11" s="270"/>
      <c r="F11" s="270"/>
      <c r="G11" s="270"/>
      <c r="H11" s="270"/>
      <c r="I11" s="270"/>
      <c r="J11" s="270"/>
      <c r="K11" s="270"/>
      <c r="L11" s="270"/>
      <c r="M11" s="270"/>
      <c r="N11" s="270"/>
      <c r="O11" s="270"/>
      <c r="P11" s="270"/>
      <c r="Q11" s="270"/>
    </row>
    <row r="12" spans="1:17" s="272" customFormat="1" ht="51.75" customHeight="1">
      <c r="A12" s="804" t="s">
        <v>209</v>
      </c>
      <c r="B12" s="805"/>
      <c r="C12" s="805"/>
      <c r="D12" s="805"/>
      <c r="E12" s="805"/>
      <c r="F12" s="805"/>
      <c r="G12" s="805"/>
      <c r="H12" s="805"/>
      <c r="I12" s="805"/>
      <c r="J12" s="805"/>
      <c r="K12" s="805"/>
      <c r="L12" s="805"/>
      <c r="M12" s="805"/>
      <c r="N12" s="805"/>
      <c r="O12" s="805"/>
      <c r="P12" s="805"/>
      <c r="Q12" s="805"/>
    </row>
    <row r="13" spans="1:17" s="272" customFormat="1" ht="15">
      <c r="A13" s="265"/>
      <c r="B13" s="177"/>
      <c r="C13" s="177"/>
      <c r="D13" s="177"/>
      <c r="E13" s="177"/>
      <c r="F13" s="177"/>
      <c r="G13" s="177"/>
      <c r="H13" s="177"/>
      <c r="I13" s="177"/>
      <c r="J13" s="177"/>
      <c r="K13" s="177"/>
      <c r="L13" s="177"/>
      <c r="M13" s="177"/>
      <c r="N13" s="177"/>
      <c r="O13" s="177"/>
      <c r="P13" s="177"/>
      <c r="Q13" s="177"/>
    </row>
    <row r="14" spans="1:17" s="271" customFormat="1" ht="18">
      <c r="A14" s="269" t="s">
        <v>83</v>
      </c>
      <c r="B14" s="270"/>
      <c r="C14" s="270"/>
      <c r="D14" s="270"/>
      <c r="E14" s="270"/>
      <c r="F14" s="270"/>
      <c r="G14" s="270"/>
      <c r="H14" s="270"/>
      <c r="I14" s="270"/>
      <c r="J14" s="270"/>
      <c r="K14" s="270"/>
      <c r="L14" s="270"/>
      <c r="M14" s="270"/>
      <c r="N14" s="270"/>
      <c r="O14" s="270"/>
      <c r="P14" s="270"/>
      <c r="Q14" s="270"/>
    </row>
    <row r="15" spans="1:17" s="271" customFormat="1" ht="9.75" customHeight="1">
      <c r="A15" s="269"/>
      <c r="B15" s="270"/>
      <c r="C15" s="270"/>
      <c r="D15" s="270"/>
      <c r="E15" s="270"/>
      <c r="F15" s="270"/>
      <c r="G15" s="270"/>
      <c r="H15" s="270"/>
      <c r="I15" s="270"/>
      <c r="J15" s="270"/>
      <c r="K15" s="270"/>
      <c r="L15" s="270"/>
      <c r="M15" s="270"/>
      <c r="N15" s="270"/>
      <c r="O15" s="270"/>
      <c r="P15" s="270"/>
      <c r="Q15" s="270"/>
    </row>
    <row r="16" spans="1:17" s="272" customFormat="1" ht="92.25" customHeight="1">
      <c r="A16" s="804" t="s">
        <v>210</v>
      </c>
      <c r="B16" s="805"/>
      <c r="C16" s="805"/>
      <c r="D16" s="805"/>
      <c r="E16" s="805"/>
      <c r="F16" s="805"/>
      <c r="G16" s="805"/>
      <c r="H16" s="805"/>
      <c r="I16" s="805"/>
      <c r="J16" s="805"/>
      <c r="K16" s="805"/>
      <c r="L16" s="805"/>
      <c r="M16" s="805"/>
      <c r="N16" s="805"/>
      <c r="O16" s="805"/>
      <c r="P16" s="805"/>
      <c r="Q16" s="805"/>
    </row>
    <row r="17" spans="1:17" s="268" customFormat="1" ht="15.75">
      <c r="A17" s="273"/>
      <c r="B17" s="267"/>
      <c r="C17" s="267"/>
      <c r="D17" s="267"/>
      <c r="E17" s="267"/>
      <c r="F17" s="267"/>
      <c r="G17" s="267"/>
      <c r="H17" s="267"/>
      <c r="I17" s="267"/>
      <c r="J17" s="267"/>
      <c r="K17" s="267"/>
      <c r="L17" s="267"/>
      <c r="M17" s="267"/>
      <c r="N17" s="267"/>
      <c r="O17" s="267"/>
      <c r="P17" s="267"/>
      <c r="Q17" s="267"/>
    </row>
    <row r="18" spans="1:17" s="271" customFormat="1" ht="18">
      <c r="A18" s="269" t="s">
        <v>84</v>
      </c>
      <c r="B18" s="270"/>
      <c r="C18" s="270"/>
      <c r="D18" s="270"/>
      <c r="E18" s="270"/>
      <c r="F18" s="270"/>
      <c r="G18" s="270"/>
      <c r="H18" s="270"/>
      <c r="I18" s="270"/>
      <c r="J18" s="270"/>
      <c r="K18" s="270"/>
      <c r="L18" s="270"/>
      <c r="M18" s="270"/>
      <c r="N18" s="270"/>
      <c r="O18" s="270"/>
      <c r="P18" s="270"/>
      <c r="Q18" s="270"/>
    </row>
    <row r="19" spans="1:17" s="271" customFormat="1" ht="9.75" customHeight="1">
      <c r="A19" s="269"/>
      <c r="B19" s="270"/>
      <c r="C19" s="270"/>
      <c r="D19" s="270"/>
      <c r="E19" s="270"/>
      <c r="F19" s="270"/>
      <c r="G19" s="270"/>
      <c r="H19" s="270"/>
      <c r="I19" s="270"/>
      <c r="J19" s="270"/>
      <c r="K19" s="270"/>
      <c r="L19" s="270"/>
      <c r="M19" s="270"/>
      <c r="N19" s="270"/>
      <c r="O19" s="270"/>
      <c r="P19" s="270"/>
      <c r="Q19" s="270"/>
    </row>
    <row r="20" spans="1:17" s="272" customFormat="1" ht="12.75">
      <c r="A20" s="804" t="s">
        <v>204</v>
      </c>
      <c r="B20" s="805"/>
      <c r="C20" s="805"/>
      <c r="D20" s="805"/>
      <c r="E20" s="805"/>
      <c r="F20" s="805"/>
      <c r="G20" s="805"/>
      <c r="H20" s="805"/>
      <c r="I20" s="805"/>
      <c r="J20" s="805"/>
      <c r="K20" s="805"/>
      <c r="L20" s="805"/>
      <c r="M20" s="805"/>
      <c r="N20" s="805"/>
      <c r="O20" s="805"/>
      <c r="P20" s="805"/>
      <c r="Q20" s="805"/>
    </row>
    <row r="21" spans="1:17" s="268" customFormat="1" ht="18.75" customHeight="1">
      <c r="A21" s="273"/>
      <c r="B21" s="267" t="s">
        <v>205</v>
      </c>
      <c r="C21" s="267"/>
      <c r="D21" s="267"/>
      <c r="E21" s="267"/>
      <c r="F21" s="267"/>
      <c r="G21" s="267"/>
      <c r="H21" s="267"/>
      <c r="I21" s="267"/>
      <c r="J21" s="267"/>
      <c r="K21" s="267"/>
      <c r="L21" s="267"/>
      <c r="M21" s="267"/>
      <c r="N21" s="267"/>
      <c r="O21" s="267"/>
      <c r="P21" s="267"/>
      <c r="Q21" s="267"/>
    </row>
    <row r="22" spans="1:17" s="268" customFormat="1" ht="18.75" customHeight="1">
      <c r="A22" s="273"/>
      <c r="B22" s="267" t="s">
        <v>85</v>
      </c>
      <c r="C22" s="267"/>
      <c r="D22" s="267"/>
      <c r="E22" s="267"/>
      <c r="F22" s="267"/>
      <c r="G22" s="267"/>
      <c r="H22" s="267"/>
      <c r="I22" s="267"/>
      <c r="J22" s="267"/>
      <c r="K22" s="267"/>
      <c r="L22" s="267"/>
      <c r="M22" s="267"/>
      <c r="N22" s="267"/>
      <c r="O22" s="267"/>
      <c r="P22" s="267"/>
      <c r="Q22" s="267"/>
    </row>
    <row r="23" spans="1:17" s="268" customFormat="1" ht="35.25" customHeight="1">
      <c r="A23" s="806" t="s">
        <v>86</v>
      </c>
      <c r="B23" s="807"/>
      <c r="C23" s="807"/>
      <c r="D23" s="807"/>
      <c r="E23" s="807"/>
      <c r="F23" s="807"/>
      <c r="G23" s="807"/>
      <c r="H23" s="807"/>
      <c r="I23" s="807"/>
      <c r="J23" s="807"/>
      <c r="K23" s="807"/>
      <c r="L23" s="807"/>
      <c r="M23" s="807"/>
      <c r="N23" s="807"/>
      <c r="O23" s="807"/>
      <c r="P23" s="807"/>
      <c r="Q23" s="807"/>
    </row>
    <row r="24" s="268" customFormat="1" ht="15.75">
      <c r="A24" s="274"/>
    </row>
    <row r="25" s="268" customFormat="1" ht="15.75">
      <c r="A25" s="274"/>
    </row>
    <row r="26" s="268" customFormat="1" ht="15.75">
      <c r="A26" s="274"/>
    </row>
    <row r="27" s="268" customFormat="1" ht="15.75">
      <c r="A27" s="274"/>
    </row>
    <row r="28" s="268" customFormat="1" ht="15.75">
      <c r="A28" s="274"/>
    </row>
    <row r="29" s="275" customFormat="1" ht="15.75">
      <c r="A29" s="274"/>
    </row>
    <row r="30" s="275" customFormat="1" ht="15.75">
      <c r="A30" s="274"/>
    </row>
    <row r="31" s="275" customFormat="1" ht="15.75">
      <c r="A31" s="274"/>
    </row>
    <row r="32" s="275" customFormat="1" ht="15.75">
      <c r="A32" s="274"/>
    </row>
    <row r="33" s="275" customFormat="1" ht="15.75">
      <c r="A33" s="274"/>
    </row>
    <row r="34" s="275" customFormat="1" ht="15.75">
      <c r="A34" s="274"/>
    </row>
    <row r="35" s="275" customFormat="1" ht="15.75">
      <c r="A35" s="274"/>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PageLayoutView="0" workbookViewId="0" topLeftCell="I45">
      <selection activeCell="J52" sqref="J52"/>
    </sheetView>
  </sheetViews>
  <sheetFormatPr defaultColWidth="0" defaultRowHeight="12.75"/>
  <cols>
    <col min="1" max="1" width="13.00390625" style="297" customWidth="1"/>
    <col min="2" max="2" width="45.421875" style="297" customWidth="1"/>
    <col min="3" max="3" width="18.5742187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2" width="9.140625" style="297" customWidth="1"/>
    <col min="253" max="16384" width="9.140625" style="29" hidden="1" customWidth="1"/>
  </cols>
  <sheetData>
    <row r="1" spans="1:252" s="17" customFormat="1" ht="25.5" customHeight="1">
      <c r="A1" s="824" t="s">
        <v>80</v>
      </c>
      <c r="B1" s="824"/>
      <c r="C1" s="824"/>
      <c r="D1" s="824"/>
      <c r="E1" s="824"/>
      <c r="F1" s="824"/>
      <c r="G1" s="824"/>
      <c r="H1" s="824"/>
      <c r="I1" s="824"/>
      <c r="J1" s="824"/>
      <c r="K1" s="824"/>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163" customFormat="1" ht="15" customHeight="1" thickBot="1">
      <c r="A2" s="159"/>
      <c r="B2" s="159"/>
      <c r="C2" s="159"/>
      <c r="D2" s="159"/>
      <c r="E2" s="159"/>
      <c r="F2" s="159"/>
      <c r="G2" s="159"/>
      <c r="H2" s="159"/>
      <c r="I2" s="159"/>
      <c r="J2" s="159"/>
      <c r="K2" s="159"/>
      <c r="L2" s="160"/>
      <c r="M2" s="16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14" ht="15" customHeight="1" thickBot="1">
      <c r="A3" s="825" t="s">
        <v>97</v>
      </c>
      <c r="B3" s="826"/>
      <c r="C3" s="827" t="s">
        <v>45</v>
      </c>
      <c r="D3" s="828"/>
      <c r="E3" s="828"/>
      <c r="F3" s="829"/>
      <c r="G3" s="191"/>
      <c r="H3" s="151"/>
      <c r="I3" s="151"/>
      <c r="J3" s="151"/>
      <c r="K3" s="151"/>
      <c r="L3" s="151"/>
      <c r="M3" s="193"/>
      <c r="N3" s="151"/>
    </row>
    <row r="4" spans="1:252" s="297" customFormat="1" ht="27.75" customHeight="1" thickBot="1">
      <c r="A4" s="314" t="s">
        <v>194</v>
      </c>
      <c r="B4" s="150"/>
      <c r="C4" s="150"/>
      <c r="D4" s="150"/>
      <c r="E4" s="150"/>
      <c r="F4" s="150"/>
      <c r="G4" s="150"/>
      <c r="H4" s="150"/>
      <c r="I4" s="150"/>
      <c r="J4" s="150"/>
      <c r="K4" s="150"/>
      <c r="L4" s="150"/>
      <c r="M4" s="150"/>
      <c r="N4" s="150"/>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5" ht="15" customHeight="1">
      <c r="A5" s="630" t="s">
        <v>340</v>
      </c>
      <c r="B5" s="631"/>
      <c r="C5" s="830" t="str">
        <f>IF('PR_Section 1A (1)'!C5:F5="","",'PR_Section 1A (1)'!C5:F5)</f>
        <v>Bhutan</v>
      </c>
      <c r="D5" s="831"/>
      <c r="E5" s="831"/>
      <c r="F5" s="832"/>
      <c r="G5" s="191"/>
      <c r="H5" s="151"/>
      <c r="I5" s="151"/>
      <c r="J5" s="151"/>
      <c r="K5" s="151"/>
      <c r="L5" s="151"/>
      <c r="M5" s="193"/>
      <c r="N5" s="151"/>
      <c r="IU5" s="29" t="str">
        <f>IF('PR_Section 1A (1)'!C5="","",'PR_Section 1A (1)'!C5)</f>
        <v>Bhutan</v>
      </c>
    </row>
    <row r="6" spans="1:255" ht="15" customHeight="1">
      <c r="A6" s="616" t="s">
        <v>341</v>
      </c>
      <c r="B6" s="617"/>
      <c r="C6" s="855" t="str">
        <f>IF('PR_Section 1A (1)'!C6:F6="Select","",'PR_Section 1A (1)'!C6:F6)</f>
        <v>HIV/AIDS</v>
      </c>
      <c r="D6" s="856"/>
      <c r="E6" s="856"/>
      <c r="F6" s="857"/>
      <c r="G6" s="191"/>
      <c r="H6" s="151"/>
      <c r="I6" s="151"/>
      <c r="J6" s="151"/>
      <c r="K6" s="151"/>
      <c r="L6" s="151"/>
      <c r="M6" s="151"/>
      <c r="N6" s="151"/>
      <c r="IU6" s="29" t="str">
        <f>IF('PR_Section 1A (1)'!C6="Select","",'PR_Section 1A (1)'!C6)</f>
        <v>HIV/AIDS</v>
      </c>
    </row>
    <row r="7" spans="1:255" ht="15" customHeight="1">
      <c r="A7" s="616" t="s">
        <v>7</v>
      </c>
      <c r="B7" s="617"/>
      <c r="C7" s="852" t="str">
        <f>IF('PR_Section 1A (1)'!C7:F7="","",'PR_Section 1A (1)'!C7:F7)</f>
        <v>BTN-607-G03-H</v>
      </c>
      <c r="D7" s="853"/>
      <c r="E7" s="853"/>
      <c r="F7" s="854"/>
      <c r="G7" s="194"/>
      <c r="H7" s="151"/>
      <c r="I7" s="151"/>
      <c r="J7" s="151"/>
      <c r="K7" s="151"/>
      <c r="L7" s="151"/>
      <c r="M7" s="151"/>
      <c r="N7" s="151"/>
      <c r="IU7" s="29" t="str">
        <f>IF('PR_Section 1A (1)'!C7="","",'PR_Section 1A (1)'!C7)</f>
        <v>BTN-607-G03-H</v>
      </c>
    </row>
    <row r="8" spans="1:255" ht="15" customHeight="1">
      <c r="A8" s="616" t="s">
        <v>343</v>
      </c>
      <c r="B8" s="617"/>
      <c r="C8" s="846" t="str">
        <f>IF('PR_Section 1A (1)'!C8:F8="","",'PR_Section 1A (1)'!C8:F8)</f>
        <v>Ministry of Health and GNHC,  ROYAL GOVERNMENT OF BHUTAN</v>
      </c>
      <c r="D8" s="847"/>
      <c r="E8" s="847"/>
      <c r="F8" s="848"/>
      <c r="G8" s="191"/>
      <c r="H8" s="151"/>
      <c r="I8" s="151"/>
      <c r="J8" s="151"/>
      <c r="K8" s="151"/>
      <c r="L8" s="151"/>
      <c r="M8" s="151"/>
      <c r="N8" s="151"/>
      <c r="IU8" s="29" t="str">
        <f>IF('PR_Section 1A (1)'!C8="","",'PR_Section 1A (1)'!C8)</f>
        <v>Ministry of Health and GNHC,  ROYAL GOVERNMENT OF BHUTAN</v>
      </c>
    </row>
    <row r="9" spans="1:255" ht="15" customHeight="1">
      <c r="A9" s="616" t="s">
        <v>382</v>
      </c>
      <c r="B9" s="617"/>
      <c r="C9" s="849">
        <f>IF('PR_Section 1A (1)'!C9:F9="","",'PR_Section 1A (1)'!C9:F9)</f>
        <v>39479</v>
      </c>
      <c r="D9" s="850"/>
      <c r="E9" s="850"/>
      <c r="F9" s="851"/>
      <c r="G9" s="149"/>
      <c r="H9" s="151"/>
      <c r="I9" s="151"/>
      <c r="J9" s="151"/>
      <c r="K9" s="151"/>
      <c r="L9" s="151"/>
      <c r="M9" s="151"/>
      <c r="N9" s="151"/>
      <c r="IU9" s="29">
        <f>IF('PR_Section 1A (1)'!C9="","",'PR_Section 1A (1)'!C9)</f>
        <v>39479</v>
      </c>
    </row>
    <row r="10" spans="1:255" ht="15" customHeight="1" thickBot="1">
      <c r="A10" s="632" t="s">
        <v>344</v>
      </c>
      <c r="B10" s="633"/>
      <c r="C10" s="833" t="str">
        <f>IF('PR_Section 1A (1)'!C10:F10="Select","",'PR_Section 1A (1)'!C10:F10)</f>
        <v>USD</v>
      </c>
      <c r="D10" s="834"/>
      <c r="E10" s="834"/>
      <c r="F10" s="835"/>
      <c r="G10" s="191"/>
      <c r="H10" s="151"/>
      <c r="I10" s="151"/>
      <c r="J10" s="151"/>
      <c r="K10" s="151"/>
      <c r="L10" s="151"/>
      <c r="M10" s="151"/>
      <c r="N10" s="151"/>
      <c r="IU10" s="29" t="str">
        <f>IF('PR_Section 1A (1)'!C10="Select","",'PR_Section 1A (1)'!C10)</f>
        <v>USD</v>
      </c>
    </row>
    <row r="11" spans="1:252" s="297" customFormat="1" ht="27" customHeight="1" thickBot="1">
      <c r="A11" s="292" t="s">
        <v>195</v>
      </c>
      <c r="B11" s="150"/>
      <c r="C11" s="150"/>
      <c r="D11" s="150"/>
      <c r="E11" s="150"/>
      <c r="F11" s="150"/>
      <c r="G11" s="150"/>
      <c r="H11" s="150"/>
      <c r="I11" s="150"/>
      <c r="J11" s="150"/>
      <c r="K11" s="150"/>
      <c r="L11" s="150"/>
      <c r="M11" s="150"/>
      <c r="N11" s="150"/>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6" ht="15" customHeight="1">
      <c r="A12" s="112" t="s">
        <v>69</v>
      </c>
      <c r="B12" s="118"/>
      <c r="C12" s="137" t="s">
        <v>76</v>
      </c>
      <c r="D12" s="281" t="str">
        <f>IF('PR_Section 1A (1)'!D12="Select","",'PR_Section 1A (1)'!D12)</f>
        <v>Quarter</v>
      </c>
      <c r="E12" s="119" t="s">
        <v>77</v>
      </c>
      <c r="F12" s="284">
        <f>IF('PR_Section 1A (1)'!F12="Select","",'PR_Section 1A (1)'!F12)</f>
        <v>11</v>
      </c>
      <c r="G12" s="191"/>
      <c r="H12" s="151"/>
      <c r="I12" s="151"/>
      <c r="J12" s="151"/>
      <c r="K12" s="151"/>
      <c r="L12" s="151"/>
      <c r="M12" s="151"/>
      <c r="N12" s="151"/>
      <c r="IU12" s="29" t="str">
        <f>IF('PR_Section 1A (1)'!D12="Select","",'PR_Section 1A (1)'!D12)</f>
        <v>Quarter</v>
      </c>
      <c r="IV12" s="29">
        <f>IF('PR_Section 1A (1)'!F12="Select","",'PR_Section 1A (1)'!F12)</f>
        <v>11</v>
      </c>
    </row>
    <row r="13" spans="1:256" ht="15" customHeight="1">
      <c r="A13" s="138" t="s">
        <v>70</v>
      </c>
      <c r="B13" s="114"/>
      <c r="C13" s="139" t="s">
        <v>345</v>
      </c>
      <c r="D13" s="282">
        <f>IF('PR_Section 1A (1)'!D13="","",'PR_Section 1A (1)'!D13)</f>
        <v>40391</v>
      </c>
      <c r="E13" s="21" t="s">
        <v>375</v>
      </c>
      <c r="F13" s="285">
        <f>IF('PR_Section 1A (1)'!F13="","",'PR_Section 1A (1)'!F13)</f>
        <v>40482</v>
      </c>
      <c r="G13" s="149"/>
      <c r="H13" s="151"/>
      <c r="I13" s="151"/>
      <c r="J13" s="151"/>
      <c r="K13" s="151"/>
      <c r="L13" s="151"/>
      <c r="M13" s="151"/>
      <c r="N13" s="151"/>
      <c r="IU13" s="29">
        <f>IF('PR_Section 1A (1)'!D13="","",'PR_Section 1A (1)'!D13)</f>
        <v>40391</v>
      </c>
      <c r="IV13" s="29">
        <f>IF('PR_Section 1A (1)'!F13="","",'PR_Section 1A (1)'!F13)</f>
        <v>40482</v>
      </c>
    </row>
    <row r="14" spans="1:255" ht="15" customHeight="1" thickBot="1">
      <c r="A14" s="140" t="s">
        <v>71</v>
      </c>
      <c r="B14" s="115"/>
      <c r="C14" s="833">
        <f>IF('PR_Section 1A (1)'!C14="Select","",'PR_Section 1A (1)'!C14)</f>
        <v>11</v>
      </c>
      <c r="D14" s="834"/>
      <c r="E14" s="834"/>
      <c r="F14" s="835"/>
      <c r="G14" s="191"/>
      <c r="H14" s="151"/>
      <c r="I14" s="151"/>
      <c r="J14" s="151"/>
      <c r="K14" s="151"/>
      <c r="L14" s="151"/>
      <c r="M14" s="151"/>
      <c r="N14" s="151"/>
      <c r="IU14" s="29">
        <f>IF('PR_Section 1A (1)'!C14="Select","",'PR_Section 1A (1)'!C14)</f>
        <v>11</v>
      </c>
    </row>
    <row r="15" spans="1:252" s="297" customFormat="1" ht="27" customHeight="1" thickBot="1">
      <c r="A15" s="292" t="s">
        <v>196</v>
      </c>
      <c r="B15" s="150"/>
      <c r="C15" s="150"/>
      <c r="D15" s="150"/>
      <c r="E15" s="150"/>
      <c r="F15" s="150"/>
      <c r="G15" s="150"/>
      <c r="H15" s="150"/>
      <c r="I15" s="150"/>
      <c r="J15" s="150"/>
      <c r="K15" s="150"/>
      <c r="L15" s="150"/>
      <c r="M15" s="150"/>
      <c r="N15" s="150"/>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6" ht="15" customHeight="1">
      <c r="A16" s="112" t="s">
        <v>75</v>
      </c>
      <c r="B16" s="118"/>
      <c r="C16" s="137" t="s">
        <v>76</v>
      </c>
      <c r="D16" s="281" t="str">
        <f>IF('PR_Section 1A (1)'!D16="Select","",'PR_Section 1A (1)'!D16)</f>
        <v>Semester</v>
      </c>
      <c r="E16" s="119" t="s">
        <v>77</v>
      </c>
      <c r="F16" s="284">
        <f>IF('PR_Section 1A (1)'!F16="Select","",'PR_Section 1A (1)'!F16)</f>
        <v>4</v>
      </c>
      <c r="G16" s="191"/>
      <c r="H16" s="151"/>
      <c r="I16" s="151"/>
      <c r="J16" s="151"/>
      <c r="K16" s="151"/>
      <c r="L16" s="151"/>
      <c r="M16" s="151"/>
      <c r="N16" s="151"/>
      <c r="IU16" s="29" t="str">
        <f>IF('PR_Section 1A (1)'!D16="Select","",'PR_Section 1A (1)'!D16)</f>
        <v>Semester</v>
      </c>
      <c r="IV16" s="29">
        <f>IF('PR_Section 1A (1)'!F16="Select","",'PR_Section 1A (1)'!F16)</f>
        <v>4</v>
      </c>
    </row>
    <row r="17" spans="1:256" ht="15" customHeight="1">
      <c r="A17" s="138" t="s">
        <v>72</v>
      </c>
      <c r="B17" s="114"/>
      <c r="C17" s="139" t="s">
        <v>345</v>
      </c>
      <c r="D17" s="283">
        <f>IF('PR_Section 1A (1)'!D17="","",'PR_Section 1A (1)'!D17)</f>
        <v>40483</v>
      </c>
      <c r="E17" s="21" t="s">
        <v>375</v>
      </c>
      <c r="F17" s="285">
        <f>IF('PR_Section 1A (1)'!F17="","",'PR_Section 1A (1)'!F17)</f>
        <v>40663</v>
      </c>
      <c r="G17" s="149"/>
      <c r="H17" s="151"/>
      <c r="I17" s="151"/>
      <c r="J17" s="151"/>
      <c r="K17" s="151"/>
      <c r="L17" s="151"/>
      <c r="M17" s="151"/>
      <c r="N17" s="151"/>
      <c r="IU17" s="29">
        <f>IF('PR_Section 1A (1)'!D17="","",'PR_Section 1A (1)'!D17)</f>
        <v>40483</v>
      </c>
      <c r="IV17" s="29">
        <f>IF('PR_Section 1A (1)'!F17="","",'PR_Section 1A (1)'!F17)</f>
        <v>40663</v>
      </c>
    </row>
    <row r="18" spans="1:255" ht="15" customHeight="1" thickBot="1">
      <c r="A18" s="140" t="s">
        <v>73</v>
      </c>
      <c r="B18" s="115"/>
      <c r="C18" s="833">
        <f>IF('PR_Section 1A (1)'!C18:F18="Select","",'PR_Section 1A (1)'!C18:F18)</f>
        <v>5</v>
      </c>
      <c r="D18" s="834"/>
      <c r="E18" s="834"/>
      <c r="F18" s="835"/>
      <c r="G18" s="191"/>
      <c r="H18" s="151"/>
      <c r="I18" s="151"/>
      <c r="J18" s="151"/>
      <c r="K18" s="151"/>
      <c r="L18" s="151"/>
      <c r="M18" s="151"/>
      <c r="N18" s="151"/>
      <c r="IU18" s="29">
        <f>IF('PR_Section 1A (1)'!C18="Select","",'PR_Section 1A (1)'!C18)</f>
        <v>5</v>
      </c>
    </row>
    <row r="19" spans="1:252" s="17" customFormat="1" ht="15" customHeight="1">
      <c r="A19" s="163"/>
      <c r="B19" s="163"/>
      <c r="C19" s="163"/>
      <c r="D19" s="163"/>
      <c r="E19" s="163"/>
      <c r="F19" s="163"/>
      <c r="G19" s="163"/>
      <c r="H19" s="163"/>
      <c r="I19" s="163"/>
      <c r="J19" s="163"/>
      <c r="K19" s="163"/>
      <c r="L19" s="163"/>
      <c r="M19" s="163"/>
      <c r="N19" s="163"/>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row>
    <row r="20" spans="1:14" ht="12.75" customHeight="1">
      <c r="A20" s="838" t="s">
        <v>90</v>
      </c>
      <c r="B20" s="838"/>
      <c r="C20" s="838"/>
      <c r="D20" s="838"/>
      <c r="E20" s="838"/>
      <c r="F20" s="838"/>
      <c r="G20" s="838"/>
      <c r="H20" s="838"/>
      <c r="I20" s="838"/>
      <c r="J20" s="838"/>
      <c r="K20" s="838"/>
      <c r="L20" s="838"/>
      <c r="M20" s="838"/>
      <c r="N20" s="151"/>
    </row>
    <row r="21" spans="1:14" ht="15">
      <c r="A21" s="152"/>
      <c r="B21" s="152"/>
      <c r="C21" s="152"/>
      <c r="D21" s="152"/>
      <c r="E21" s="152"/>
      <c r="F21" s="152"/>
      <c r="G21" s="153"/>
      <c r="H21" s="152"/>
      <c r="I21" s="40"/>
      <c r="J21" s="40"/>
      <c r="K21" s="40"/>
      <c r="L21" s="151"/>
      <c r="M21" s="151"/>
      <c r="N21" s="151"/>
    </row>
    <row r="22" spans="1:14" ht="28.5" customHeight="1">
      <c r="A22" s="154" t="s">
        <v>91</v>
      </c>
      <c r="B22" s="154"/>
      <c r="C22" s="152"/>
      <c r="D22" s="152"/>
      <c r="E22" s="152"/>
      <c r="F22" s="152"/>
      <c r="G22" s="153"/>
      <c r="H22" s="152"/>
      <c r="I22" s="40"/>
      <c r="J22" s="40"/>
      <c r="K22" s="40"/>
      <c r="L22" s="151"/>
      <c r="M22" s="151"/>
      <c r="N22" s="151"/>
    </row>
    <row r="23" spans="1:252" s="30" customFormat="1" ht="18.75" thickBot="1">
      <c r="A23" s="610" t="s">
        <v>6</v>
      </c>
      <c r="B23" s="611"/>
      <c r="C23" s="611"/>
      <c r="D23" s="611"/>
      <c r="E23" s="611"/>
      <c r="F23" s="611"/>
      <c r="G23" s="611"/>
      <c r="H23" s="611"/>
      <c r="I23" s="611"/>
      <c r="J23" s="611"/>
      <c r="K23" s="611"/>
      <c r="L23" s="611"/>
      <c r="M23" s="611"/>
      <c r="N23" s="611"/>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300"/>
      <c r="GU23" s="300"/>
      <c r="GV23" s="300"/>
      <c r="GW23" s="300"/>
      <c r="GX23" s="300"/>
      <c r="GY23" s="300"/>
      <c r="GZ23" s="300"/>
      <c r="HA23" s="300"/>
      <c r="HB23" s="300"/>
      <c r="HC23" s="300"/>
      <c r="HD23" s="300"/>
      <c r="HE23" s="300"/>
      <c r="HF23" s="300"/>
      <c r="HG23" s="300"/>
      <c r="HH23" s="300"/>
      <c r="HI23" s="300"/>
      <c r="HJ23" s="300"/>
      <c r="HK23" s="300"/>
      <c r="HL23" s="300"/>
      <c r="HM23" s="300"/>
      <c r="HN23" s="300"/>
      <c r="HO23" s="300"/>
      <c r="HP23" s="300"/>
      <c r="HQ23" s="300"/>
      <c r="HR23" s="300"/>
      <c r="HS23" s="300"/>
      <c r="HT23" s="300"/>
      <c r="HU23" s="300"/>
      <c r="HV23" s="300"/>
      <c r="HW23" s="300"/>
      <c r="HX23" s="300"/>
      <c r="HY23" s="300"/>
      <c r="HZ23" s="300"/>
      <c r="IA23" s="300"/>
      <c r="IB23" s="300"/>
      <c r="IC23" s="300"/>
      <c r="ID23" s="300"/>
      <c r="IE23" s="300"/>
      <c r="IF23" s="300"/>
      <c r="IG23" s="300"/>
      <c r="IH23" s="300"/>
      <c r="II23" s="300"/>
      <c r="IJ23" s="300"/>
      <c r="IK23" s="300"/>
      <c r="IL23" s="300"/>
      <c r="IM23" s="300"/>
      <c r="IN23" s="300"/>
      <c r="IO23" s="300"/>
      <c r="IP23" s="300"/>
      <c r="IQ23" s="300"/>
      <c r="IR23" s="300"/>
    </row>
    <row r="24" spans="1:252" s="30" customFormat="1" ht="9" customHeight="1" thickBot="1">
      <c r="A24" s="839"/>
      <c r="B24" s="839"/>
      <c r="C24" s="839"/>
      <c r="D24" s="839"/>
      <c r="E24" s="839"/>
      <c r="F24" s="839"/>
      <c r="G24" s="839"/>
      <c r="H24" s="839"/>
      <c r="I24" s="839"/>
      <c r="J24" s="155"/>
      <c r="K24" s="155"/>
      <c r="L24" s="155"/>
      <c r="M24" s="155"/>
      <c r="N24" s="155"/>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c r="GJ24" s="300"/>
      <c r="GK24" s="300"/>
      <c r="GL24" s="300"/>
      <c r="GM24" s="300"/>
      <c r="GN24" s="300"/>
      <c r="GO24" s="300"/>
      <c r="GP24" s="300"/>
      <c r="GQ24" s="300"/>
      <c r="GR24" s="300"/>
      <c r="GS24" s="300"/>
      <c r="GT24" s="300"/>
      <c r="GU24" s="300"/>
      <c r="GV24" s="300"/>
      <c r="GW24" s="300"/>
      <c r="GX24" s="300"/>
      <c r="GY24" s="300"/>
      <c r="GZ24" s="300"/>
      <c r="HA24" s="300"/>
      <c r="HB24" s="300"/>
      <c r="HC24" s="300"/>
      <c r="HD24" s="300"/>
      <c r="HE24" s="300"/>
      <c r="HF24" s="300"/>
      <c r="HG24" s="300"/>
      <c r="HH24" s="300"/>
      <c r="HI24" s="300"/>
      <c r="HJ24" s="300"/>
      <c r="HK24" s="300"/>
      <c r="HL24" s="300"/>
      <c r="HM24" s="300"/>
      <c r="HN24" s="300"/>
      <c r="HO24" s="300"/>
      <c r="HP24" s="300"/>
      <c r="HQ24" s="300"/>
      <c r="HR24" s="300"/>
      <c r="HS24" s="300"/>
      <c r="HT24" s="300"/>
      <c r="HU24" s="300"/>
      <c r="HV24" s="300"/>
      <c r="HW24" s="300"/>
      <c r="HX24" s="300"/>
      <c r="HY24" s="300"/>
      <c r="HZ24" s="300"/>
      <c r="IA24" s="300"/>
      <c r="IB24" s="300"/>
      <c r="IC24" s="300"/>
      <c r="ID24" s="300"/>
      <c r="IE24" s="300"/>
      <c r="IF24" s="300"/>
      <c r="IG24" s="300"/>
      <c r="IH24" s="300"/>
      <c r="II24" s="300"/>
      <c r="IJ24" s="300"/>
      <c r="IK24" s="300"/>
      <c r="IL24" s="300"/>
      <c r="IM24" s="300"/>
      <c r="IN24" s="300"/>
      <c r="IO24" s="300"/>
      <c r="IP24" s="300"/>
      <c r="IQ24" s="300"/>
      <c r="IR24" s="300"/>
    </row>
    <row r="25" spans="1:252" s="30" customFormat="1" ht="20.25" customHeight="1">
      <c r="A25" s="622" t="s">
        <v>8</v>
      </c>
      <c r="B25" s="623"/>
      <c r="C25" s="623"/>
      <c r="D25" s="623"/>
      <c r="E25" s="623"/>
      <c r="F25" s="623"/>
      <c r="G25" s="623"/>
      <c r="H25" s="623"/>
      <c r="I25" s="623"/>
      <c r="J25" s="623"/>
      <c r="K25" s="623"/>
      <c r="L25" s="623"/>
      <c r="M25" s="623"/>
      <c r="N25" s="624"/>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c r="GL25" s="300"/>
      <c r="GM25" s="300"/>
      <c r="GN25" s="300"/>
      <c r="GO25" s="300"/>
      <c r="GP25" s="300"/>
      <c r="GQ25" s="300"/>
      <c r="GR25" s="300"/>
      <c r="GS25" s="300"/>
      <c r="GT25" s="300"/>
      <c r="GU25" s="300"/>
      <c r="GV25" s="300"/>
      <c r="GW25" s="300"/>
      <c r="GX25" s="300"/>
      <c r="GY25" s="300"/>
      <c r="GZ25" s="300"/>
      <c r="HA25" s="300"/>
      <c r="HB25" s="300"/>
      <c r="HC25" s="300"/>
      <c r="HD25" s="300"/>
      <c r="HE25" s="300"/>
      <c r="HF25" s="300"/>
      <c r="HG25" s="300"/>
      <c r="HH25" s="300"/>
      <c r="HI25" s="300"/>
      <c r="HJ25" s="300"/>
      <c r="HK25" s="300"/>
      <c r="HL25" s="300"/>
      <c r="HM25" s="300"/>
      <c r="HN25" s="300"/>
      <c r="HO25" s="300"/>
      <c r="HP25" s="300"/>
      <c r="HQ25" s="300"/>
      <c r="HR25" s="300"/>
      <c r="HS25" s="300"/>
      <c r="HT25" s="300"/>
      <c r="HU25" s="300"/>
      <c r="HV25" s="300"/>
      <c r="HW25" s="300"/>
      <c r="HX25" s="300"/>
      <c r="HY25" s="300"/>
      <c r="HZ25" s="300"/>
      <c r="IA25" s="300"/>
      <c r="IB25" s="300"/>
      <c r="IC25" s="300"/>
      <c r="ID25" s="300"/>
      <c r="IE25" s="300"/>
      <c r="IF25" s="300"/>
      <c r="IG25" s="300"/>
      <c r="IH25" s="300"/>
      <c r="II25" s="300"/>
      <c r="IJ25" s="300"/>
      <c r="IK25" s="300"/>
      <c r="IL25" s="300"/>
      <c r="IM25" s="300"/>
      <c r="IN25" s="300"/>
      <c r="IO25" s="300"/>
      <c r="IP25" s="300"/>
      <c r="IQ25" s="300"/>
      <c r="IR25" s="300"/>
    </row>
    <row r="26" spans="1:14" ht="30.75" customHeight="1">
      <c r="A26" s="122" t="s">
        <v>89</v>
      </c>
      <c r="B26" s="584" t="s">
        <v>348</v>
      </c>
      <c r="C26" s="585"/>
      <c r="D26" s="585"/>
      <c r="E26" s="585"/>
      <c r="F26" s="585"/>
      <c r="G26" s="585"/>
      <c r="H26" s="585"/>
      <c r="I26" s="585"/>
      <c r="J26" s="585"/>
      <c r="K26" s="585"/>
      <c r="L26" s="585"/>
      <c r="M26" s="585"/>
      <c r="N26" s="586"/>
    </row>
    <row r="27" spans="1:254" ht="25.5" customHeight="1">
      <c r="A27" s="238">
        <f>IF('PR_Section 1A (1)'!A27="Select","",'PR_Section 1A (1)'!A27)</f>
        <v>1</v>
      </c>
      <c r="B27" s="811" t="str">
        <f>IF('PR_Section 1A (1)'!B27="","",'PR_Section 1A (1)'!B27)</f>
        <v>To increase access to prevention services for youth and other vulnerable populations</v>
      </c>
      <c r="C27" s="812"/>
      <c r="D27" s="812"/>
      <c r="E27" s="812"/>
      <c r="F27" s="812"/>
      <c r="G27" s="812"/>
      <c r="H27" s="812"/>
      <c r="I27" s="812"/>
      <c r="J27" s="812"/>
      <c r="K27" s="812"/>
      <c r="L27" s="812"/>
      <c r="M27" s="812"/>
      <c r="N27" s="837"/>
      <c r="IS27" s="29">
        <f>IF('PR_Section 1A (1)'!A27="select","",'PR_Section 1A (1)'!A27)</f>
        <v>1</v>
      </c>
      <c r="IT27" s="29" t="str">
        <f>IF('PR_Section 1A (1)'!B27="","",'PR_Section 1A (1)'!B27)</f>
        <v>To increase access to prevention services for youth and other vulnerable populations</v>
      </c>
    </row>
    <row r="28" spans="1:254" ht="25.5" customHeight="1">
      <c r="A28" s="253">
        <f>IF('PR_Section 1A (1)'!A28="Select","",'PR_Section 1A (1)'!A28)</f>
        <v>2</v>
      </c>
      <c r="B28" s="811" t="str">
        <f>IF('PR_Section 1A (1)'!B28="","",'PR_Section 1A (1)'!B28)</f>
        <v>To increase national capacity in planning,  implementation and monitoring HIV activities in the country</v>
      </c>
      <c r="C28" s="812"/>
      <c r="D28" s="812"/>
      <c r="E28" s="812"/>
      <c r="F28" s="812"/>
      <c r="G28" s="812"/>
      <c r="H28" s="812"/>
      <c r="I28" s="812"/>
      <c r="J28" s="812"/>
      <c r="K28" s="812"/>
      <c r="L28" s="812"/>
      <c r="M28" s="812"/>
      <c r="N28" s="837"/>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38">
        <f>IF('PR_Section 1A (1)'!A29="Select","",'PR_Section 1A (1)'!A29)</f>
        <v>3</v>
      </c>
      <c r="B29" s="811" t="str">
        <f>IF('PR_Section 1A (1)'!B29="","",'PR_Section 1A (1)'!B29)</f>
        <v>To ensure a continued supply of ARV and OI drugs to sustain the treatment and care of PLHA</v>
      </c>
      <c r="C29" s="812"/>
      <c r="D29" s="812"/>
      <c r="E29" s="812"/>
      <c r="F29" s="812"/>
      <c r="G29" s="812"/>
      <c r="H29" s="812"/>
      <c r="I29" s="812"/>
      <c r="J29" s="812"/>
      <c r="K29" s="812"/>
      <c r="L29" s="812"/>
      <c r="M29" s="812"/>
      <c r="N29" s="837"/>
      <c r="IS29" s="29">
        <f>IF('PR_Section 1A (1)'!A29="select","",'PR_Section 1A (1)'!A29)</f>
        <v>3</v>
      </c>
      <c r="IT29" s="29" t="str">
        <f>IF('PR_Section 1A (1)'!B29="","",'PR_Section 1A (1)'!B29)</f>
        <v>To ensure a continued supply of ARV and OI drugs to sustain the treatment and care of PLHA</v>
      </c>
    </row>
    <row r="30" spans="1:254" ht="25.5" customHeight="1">
      <c r="A30" s="238">
        <f>IF('PR_Section 1A (1)'!A30="Select","",'PR_Section 1A (1)'!A30)</f>
      </c>
      <c r="B30" s="811">
        <f>IF('PR_Section 1A (1)'!B30="","",'PR_Section 1A (1)'!B30)</f>
      </c>
      <c r="C30" s="812"/>
      <c r="D30" s="812"/>
      <c r="E30" s="812"/>
      <c r="F30" s="812"/>
      <c r="G30" s="812"/>
      <c r="H30" s="812"/>
      <c r="I30" s="812"/>
      <c r="J30" s="812"/>
      <c r="K30" s="812"/>
      <c r="L30" s="812"/>
      <c r="M30" s="812"/>
      <c r="N30" s="837"/>
      <c r="IS30" s="29">
        <f>IF('PR_Section 1A (1)'!A30="select","",'PR_Section 1A (1)'!A30)</f>
      </c>
      <c r="IT30" s="29">
        <f>IF('PR_Section 1A (1)'!B30="","",'PR_Section 1A (1)'!B30)</f>
      </c>
    </row>
    <row r="31" spans="1:254" ht="25.5" customHeight="1">
      <c r="A31" s="238">
        <f>IF('PR_Section 1A (1)'!A31="Select","",'PR_Section 1A (1)'!A31)</f>
      </c>
      <c r="B31" s="811">
        <f>IF('PR_Section 1A (1)'!B31="","",'PR_Section 1A (1)'!B31)</f>
      </c>
      <c r="C31" s="812"/>
      <c r="D31" s="812"/>
      <c r="E31" s="812"/>
      <c r="F31" s="812"/>
      <c r="G31" s="812"/>
      <c r="H31" s="812"/>
      <c r="I31" s="812"/>
      <c r="J31" s="812"/>
      <c r="K31" s="812"/>
      <c r="L31" s="812"/>
      <c r="M31" s="812"/>
      <c r="N31" s="837"/>
      <c r="IS31" s="29">
        <f>IF('PR_Section 1A (1)'!A31="select","",'PR_Section 1A (1)'!A31)</f>
      </c>
      <c r="IT31" s="29">
        <f>IF('PR_Section 1A (1)'!B31="","",'PR_Section 1A (1)'!B31)</f>
      </c>
    </row>
    <row r="32" spans="1:254" ht="25.5" customHeight="1">
      <c r="A32" s="238">
        <f>IF('PR_Section 1A (1)'!A32="Select","",'PR_Section 1A (1)'!A32)</f>
      </c>
      <c r="B32" s="811">
        <f>IF('PR_Section 1A (1)'!B32="","",'PR_Section 1A (1)'!B32)</f>
      </c>
      <c r="C32" s="812"/>
      <c r="D32" s="812"/>
      <c r="E32" s="812"/>
      <c r="F32" s="812"/>
      <c r="G32" s="812"/>
      <c r="H32" s="812"/>
      <c r="I32" s="812"/>
      <c r="J32" s="812"/>
      <c r="K32" s="812"/>
      <c r="L32" s="812"/>
      <c r="M32" s="812"/>
      <c r="N32" s="837"/>
      <c r="IS32" s="29">
        <f>IF('PR_Section 1A (1)'!A32="select","",'PR_Section 1A (1)'!A32)</f>
      </c>
      <c r="IT32" s="29">
        <f>IF('PR_Section 1A (1)'!B32="","",'PR_Section 1A (1)'!B32)</f>
      </c>
    </row>
    <row r="33" spans="1:254" ht="25.5" customHeight="1">
      <c r="A33" s="238">
        <f>IF('PR_Section 1A (1)'!A33="Select","",'PR_Section 1A (1)'!A33)</f>
      </c>
      <c r="B33" s="811">
        <f>IF('PR_Section 1A (1)'!B33="","",'PR_Section 1A (1)'!B33)</f>
      </c>
      <c r="C33" s="812"/>
      <c r="D33" s="812"/>
      <c r="E33" s="812"/>
      <c r="F33" s="812"/>
      <c r="G33" s="812"/>
      <c r="H33" s="812"/>
      <c r="I33" s="812"/>
      <c r="J33" s="812"/>
      <c r="K33" s="812"/>
      <c r="L33" s="812"/>
      <c r="M33" s="812"/>
      <c r="N33" s="837"/>
      <c r="IS33" s="29">
        <f>IF('PR_Section 1A (1)'!A33="select","",'PR_Section 1A (1)'!A33)</f>
      </c>
      <c r="IT33" s="29">
        <f>IF('PR_Section 1A (1)'!B33="","",'PR_Section 1A (1)'!B33)</f>
      </c>
    </row>
    <row r="34" spans="1:254" ht="25.5" customHeight="1">
      <c r="A34" s="238">
        <f>IF('PR_Section 1A (1)'!A34="Select","",'PR_Section 1A (1)'!A34)</f>
      </c>
      <c r="B34" s="811">
        <f>IF('PR_Section 1A (1)'!B34="","",'PR_Section 1A (1)'!B34)</f>
      </c>
      <c r="C34" s="812"/>
      <c r="D34" s="812"/>
      <c r="E34" s="812"/>
      <c r="F34" s="812"/>
      <c r="G34" s="812"/>
      <c r="H34" s="812"/>
      <c r="I34" s="812"/>
      <c r="J34" s="812"/>
      <c r="K34" s="812"/>
      <c r="L34" s="812"/>
      <c r="M34" s="812"/>
      <c r="N34" s="837"/>
      <c r="IS34" s="29">
        <f>IF('PR_Section 1A (1)'!A34="select","",'PR_Section 1A (1)'!A34)</f>
      </c>
      <c r="IT34" s="29">
        <f>IF('PR_Section 1A (1)'!B34="","",'PR_Section 1A (1)'!B34)</f>
      </c>
    </row>
    <row r="35" spans="1:254" ht="25.5" customHeight="1">
      <c r="A35" s="238">
        <f>IF('PR_Section 1A (1)'!A35="Select","",'PR_Section 1A (1)'!A35)</f>
      </c>
      <c r="B35" s="811">
        <f>IF('PR_Section 1A (1)'!B35="","",'PR_Section 1A (1)'!B35)</f>
      </c>
      <c r="C35" s="812"/>
      <c r="D35" s="812"/>
      <c r="E35" s="812"/>
      <c r="F35" s="812"/>
      <c r="G35" s="812"/>
      <c r="H35" s="812"/>
      <c r="I35" s="812"/>
      <c r="J35" s="812"/>
      <c r="K35" s="812"/>
      <c r="L35" s="812"/>
      <c r="M35" s="812"/>
      <c r="N35" s="837"/>
      <c r="IS35" s="29">
        <f>IF('PR_Section 1A (1)'!A35="select","",'PR_Section 1A (1)'!A35)</f>
      </c>
      <c r="IT35" s="29">
        <f>IF('PR_Section 1A (1)'!B35="","",'PR_Section 1A (1)'!B35)</f>
      </c>
    </row>
    <row r="36" spans="1:254" ht="25.5" customHeight="1">
      <c r="A36" s="238">
        <f>IF('PR_Section 1A (1)'!A36="Select","",'PR_Section 1A (1)'!A36)</f>
      </c>
      <c r="B36" s="811">
        <f>IF('PR_Section 1A (1)'!B36="","",'PR_Section 1A (1)'!B36)</f>
      </c>
      <c r="C36" s="812"/>
      <c r="D36" s="812"/>
      <c r="E36" s="812"/>
      <c r="F36" s="812"/>
      <c r="G36" s="812"/>
      <c r="H36" s="812"/>
      <c r="I36" s="812"/>
      <c r="J36" s="812"/>
      <c r="K36" s="812"/>
      <c r="L36" s="812"/>
      <c r="M36" s="812"/>
      <c r="N36" s="837"/>
      <c r="IS36" s="29">
        <f>IF('PR_Section 1A (1)'!A36="select","",'PR_Section 1A (1)'!A36)</f>
      </c>
      <c r="IT36" s="29">
        <f>IF('PR_Section 1A (1)'!B36="","",'PR_Section 1A (1)'!B36)</f>
      </c>
    </row>
    <row r="37" spans="1:254" ht="25.5" customHeight="1">
      <c r="A37" s="238">
        <f>IF('PR_Section 1A (1)'!A37="Select","",'PR_Section 1A (1)'!A37)</f>
      </c>
      <c r="B37" s="811">
        <f>IF('PR_Section 1A (1)'!B37="","",'PR_Section 1A (1)'!B37)</f>
      </c>
      <c r="C37" s="812"/>
      <c r="D37" s="812"/>
      <c r="E37" s="812"/>
      <c r="F37" s="812"/>
      <c r="G37" s="812"/>
      <c r="H37" s="812"/>
      <c r="I37" s="812"/>
      <c r="J37" s="812"/>
      <c r="K37" s="812"/>
      <c r="L37" s="812"/>
      <c r="M37" s="812"/>
      <c r="N37" s="837"/>
      <c r="IS37" s="29">
        <f>IF('PR_Section 1A (1)'!A37="select","",'PR_Section 1A (1)'!A37)</f>
      </c>
      <c r="IT37" s="29">
        <f>IF('PR_Section 1A (1)'!B37="","",'PR_Section 1A (1)'!B37)</f>
      </c>
    </row>
    <row r="38" spans="1:254" ht="25.5" customHeight="1" thickBot="1">
      <c r="A38" s="239">
        <f>IF('PR_Section 1A (1)'!A38="Select","",'PR_Section 1A (1)'!A38)</f>
      </c>
      <c r="B38" s="818">
        <f>IF('PR_Section 1A (1)'!B38="","",'PR_Section 1A (1)'!B38)</f>
      </c>
      <c r="C38" s="819"/>
      <c r="D38" s="819"/>
      <c r="E38" s="819"/>
      <c r="F38" s="819"/>
      <c r="G38" s="819"/>
      <c r="H38" s="819"/>
      <c r="I38" s="819"/>
      <c r="J38" s="819"/>
      <c r="K38" s="819"/>
      <c r="L38" s="819"/>
      <c r="M38" s="819"/>
      <c r="N38" s="836"/>
      <c r="IS38" s="29">
        <f>IF('PR_Section 1A (1)'!A38="select","",'PR_Section 1A (1)'!A38)</f>
      </c>
      <c r="IT38" s="29">
        <f>IF('PR_Section 1A (1)'!B38="","",'PR_Section 1A (1)'!B38)</f>
      </c>
    </row>
    <row r="39" spans="1:252" s="40" customFormat="1" ht="20.25" customHeight="1" thickBot="1">
      <c r="A39" s="38"/>
      <c r="B39" s="156"/>
      <c r="C39" s="156"/>
      <c r="D39" s="156"/>
      <c r="E39" s="156"/>
      <c r="F39" s="156"/>
      <c r="G39" s="156"/>
      <c r="H39" s="156"/>
      <c r="I39" s="156"/>
      <c r="J39" s="156"/>
      <c r="K39" s="156"/>
      <c r="L39" s="156"/>
      <c r="M39" s="156"/>
      <c r="N39" s="15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c r="HJ39" s="307"/>
      <c r="HK39" s="307"/>
      <c r="HL39" s="307"/>
      <c r="HM39" s="307"/>
      <c r="HN39" s="307"/>
      <c r="HO39" s="307"/>
      <c r="HP39" s="307"/>
      <c r="HQ39" s="307"/>
      <c r="HR39" s="307"/>
      <c r="HS39" s="307"/>
      <c r="HT39" s="307"/>
      <c r="HU39" s="307"/>
      <c r="HV39" s="307"/>
      <c r="HW39" s="307"/>
      <c r="HX39" s="307"/>
      <c r="HY39" s="307"/>
      <c r="HZ39" s="307"/>
      <c r="IA39" s="307"/>
      <c r="IB39" s="307"/>
      <c r="IC39" s="307"/>
      <c r="ID39" s="307"/>
      <c r="IE39" s="307"/>
      <c r="IF39" s="307"/>
      <c r="IG39" s="307"/>
      <c r="IH39" s="307"/>
      <c r="II39" s="307"/>
      <c r="IJ39" s="307"/>
      <c r="IK39" s="307"/>
      <c r="IL39" s="307"/>
      <c r="IM39" s="307"/>
      <c r="IN39" s="307"/>
      <c r="IO39" s="307"/>
      <c r="IP39" s="307"/>
      <c r="IQ39" s="307"/>
      <c r="IR39" s="307"/>
    </row>
    <row r="40" spans="1:252" s="30" customFormat="1" ht="20.25" customHeight="1">
      <c r="A40" s="141" t="s">
        <v>79</v>
      </c>
      <c r="B40" s="142"/>
      <c r="C40" s="142"/>
      <c r="D40" s="142"/>
      <c r="E40" s="142"/>
      <c r="F40" s="142"/>
      <c r="G40" s="142"/>
      <c r="H40" s="142"/>
      <c r="I40" s="142"/>
      <c r="J40" s="142"/>
      <c r="K40" s="142"/>
      <c r="L40" s="142"/>
      <c r="M40" s="646"/>
      <c r="N40" s="647"/>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300"/>
      <c r="GI40" s="300"/>
      <c r="GJ40" s="300"/>
      <c r="GK40" s="300"/>
      <c r="GL40" s="300"/>
      <c r="GM40" s="300"/>
      <c r="GN40" s="300"/>
      <c r="GO40" s="300"/>
      <c r="GP40" s="300"/>
      <c r="GQ40" s="300"/>
      <c r="GR40" s="300"/>
      <c r="GS40" s="300"/>
      <c r="GT40" s="300"/>
      <c r="GU40" s="300"/>
      <c r="GV40" s="300"/>
      <c r="GW40" s="300"/>
      <c r="GX40" s="300"/>
      <c r="GY40" s="300"/>
      <c r="GZ40" s="300"/>
      <c r="HA40" s="300"/>
      <c r="HB40" s="300"/>
      <c r="HC40" s="300"/>
      <c r="HD40" s="300"/>
      <c r="HE40" s="300"/>
      <c r="HF40" s="300"/>
      <c r="HG40" s="300"/>
      <c r="HH40" s="300"/>
      <c r="HI40" s="300"/>
      <c r="HJ40" s="300"/>
      <c r="HK40" s="300"/>
      <c r="HL40" s="300"/>
      <c r="HM40" s="300"/>
      <c r="HN40" s="300"/>
      <c r="HO40" s="300"/>
      <c r="HP40" s="300"/>
      <c r="HQ40" s="300"/>
      <c r="HR40" s="300"/>
      <c r="HS40" s="300"/>
      <c r="HT40" s="300"/>
      <c r="HU40" s="300"/>
      <c r="HV40" s="300"/>
      <c r="HW40" s="300"/>
      <c r="HX40" s="300"/>
      <c r="HY40" s="300"/>
      <c r="HZ40" s="300"/>
      <c r="IA40" s="300"/>
      <c r="IB40" s="300"/>
      <c r="IC40" s="300"/>
      <c r="ID40" s="300"/>
      <c r="IE40" s="300"/>
      <c r="IF40" s="300"/>
      <c r="IG40" s="300"/>
      <c r="IH40" s="300"/>
      <c r="II40" s="300"/>
      <c r="IJ40" s="300"/>
      <c r="IK40" s="300"/>
      <c r="IL40" s="300"/>
      <c r="IM40" s="300"/>
      <c r="IN40" s="300"/>
      <c r="IO40" s="300"/>
      <c r="IP40" s="300"/>
      <c r="IQ40" s="300"/>
      <c r="IR40" s="300"/>
    </row>
    <row r="41" spans="1:14" ht="31.5" customHeight="1">
      <c r="A41" s="587" t="s">
        <v>88</v>
      </c>
      <c r="B41" s="637" t="s">
        <v>354</v>
      </c>
      <c r="C41" s="638"/>
      <c r="D41" s="638"/>
      <c r="E41" s="638"/>
      <c r="F41" s="639"/>
      <c r="G41" s="817" t="s">
        <v>151</v>
      </c>
      <c r="H41" s="817" t="s">
        <v>152</v>
      </c>
      <c r="I41" s="817" t="s">
        <v>94</v>
      </c>
      <c r="J41" s="817" t="s">
        <v>95</v>
      </c>
      <c r="K41" s="840" t="s">
        <v>96</v>
      </c>
      <c r="L41" s="841"/>
      <c r="M41" s="841"/>
      <c r="N41" s="842"/>
    </row>
    <row r="42" spans="1:14" ht="22.5" customHeight="1">
      <c r="A42" s="588"/>
      <c r="B42" s="640"/>
      <c r="C42" s="641"/>
      <c r="D42" s="641"/>
      <c r="E42" s="641"/>
      <c r="F42" s="642"/>
      <c r="G42" s="651"/>
      <c r="H42" s="651"/>
      <c r="I42" s="651"/>
      <c r="J42" s="651"/>
      <c r="K42" s="843"/>
      <c r="L42" s="844"/>
      <c r="M42" s="844"/>
      <c r="N42" s="845"/>
    </row>
    <row r="43" spans="1:256" ht="117.75" customHeight="1">
      <c r="A43" s="253" t="str">
        <f>IF('PR_Section 1A (1)'!A43="Select","",'PR_Section 1A (1)'!A43)</f>
        <v>Impact</v>
      </c>
      <c r="B43" s="811" t="str">
        <f>IF('PR_Section 1A (1)'!B43="","",'PR_Section 1A (1)'!B43)</f>
        <v>Percent of women and men aged 15-49 who are HIV infected</v>
      </c>
      <c r="C43" s="812"/>
      <c r="D43" s="812"/>
      <c r="E43" s="812"/>
      <c r="F43" s="813"/>
      <c r="G43" s="240" t="str">
        <f>IF('PR_Section 1A (1)'!K43="","",'PR_Section 1A (1)'!K43)</f>
        <v>&lt;0.1%</v>
      </c>
      <c r="H43" s="362" t="str">
        <f>IF('PR_Section 1A (1)'!L43="","",'PR_Section 1A (1)'!L43)</f>
        <v>N/A</v>
      </c>
      <c r="I43" s="229" t="s">
        <v>40</v>
      </c>
      <c r="J43" s="229" t="s">
        <v>41</v>
      </c>
      <c r="K43" s="808" t="s">
        <v>407</v>
      </c>
      <c r="L43" s="809"/>
      <c r="M43" s="809"/>
      <c r="N43" s="810"/>
      <c r="IS43" s="29" t="str">
        <f>IF('PR_Section 1A (1)'!A43="select","",'PR_Section 1A (1)'!A43)</f>
        <v>Impact</v>
      </c>
      <c r="IT43" s="29" t="str">
        <f>IF('PR_Section 1A (1)'!B43="","",'PR_Section 1A (1)'!B43)</f>
        <v>Percent of women and men aged 15-49 who are HIV infected</v>
      </c>
      <c r="IU43" s="29" t="str">
        <f>IF('PR_Section 1A (1)'!K43="","",'PR_Section 1A (1)'!K43)</f>
        <v>&lt;0.1%</v>
      </c>
      <c r="IV43" s="29" t="str">
        <f>IF('PR_Section 1A (1)'!L43="","",'PR_Section 1A (1)'!L43)</f>
        <v>N/A</v>
      </c>
    </row>
    <row r="44" spans="1:256" ht="66.75" customHeight="1">
      <c r="A44" s="253" t="str">
        <f>IF('PR_Section 1A (1)'!A44="Select","",'PR_Section 1A (1)'!A44)</f>
        <v>Impact</v>
      </c>
      <c r="B44" s="811" t="str">
        <f>IF('PR_Section 1A (1)'!B44="","",'PR_Section 1A (1)'!B44)</f>
        <v>Percentage of uniformed personnel who are HIV infected </v>
      </c>
      <c r="C44" s="812"/>
      <c r="D44" s="812"/>
      <c r="E44" s="812"/>
      <c r="F44" s="813"/>
      <c r="G44" s="240" t="str">
        <f>IF('PR_Section 1A (1)'!K44="","",'PR_Section 1A (1)'!K44)</f>
        <v>&lt;0.1%</v>
      </c>
      <c r="H44" s="362" t="str">
        <f>IF('PR_Section 1A (1)'!L44="","",'PR_Section 1A (1)'!L44)</f>
        <v>N/A</v>
      </c>
      <c r="I44" s="229" t="s">
        <v>40</v>
      </c>
      <c r="J44" s="229" t="s">
        <v>41</v>
      </c>
      <c r="K44" s="808" t="s">
        <v>406</v>
      </c>
      <c r="L44" s="809"/>
      <c r="M44" s="809"/>
      <c r="N44" s="810"/>
      <c r="IS44" s="29" t="str">
        <f>IF('PR_Section 1A (1)'!A44="select","",'PR_Section 1A (1)'!A44)</f>
        <v>Impact</v>
      </c>
      <c r="IT44" s="29" t="str">
        <f>IF('PR_Section 1A (1)'!B44="","",'PR_Section 1A (1)'!B44)</f>
        <v>Percentage of uniformed personnel who are HIV infected </v>
      </c>
      <c r="IU44" s="29" t="str">
        <f>IF('PR_Section 1A (1)'!K44="","",'PR_Section 1A (1)'!K44)</f>
        <v>&lt;0.1%</v>
      </c>
      <c r="IV44" s="29" t="str">
        <f>IF('PR_Section 1A (1)'!L44="","",'PR_Section 1A (1)'!L44)</f>
        <v>N/A</v>
      </c>
    </row>
    <row r="45" spans="1:256" ht="63.75" customHeight="1">
      <c r="A45" s="253" t="str">
        <f>IF('PR_Section 1A (1)'!A45="Select","",'PR_Section 1A (1)'!A45)</f>
        <v>Outcome</v>
      </c>
      <c r="B45" s="811" t="str">
        <f>IF('PR_Section 1A (1)'!B45="","",'PR_Section 1A (1)'!B45)</f>
        <v>Percentage of out-of-school youth aged 15-24 years reporting the consistent use of condom use  with non-regular sexual partners in the last year</v>
      </c>
      <c r="C45" s="812"/>
      <c r="D45" s="812"/>
      <c r="E45" s="812"/>
      <c r="F45" s="813"/>
      <c r="G45" s="240" t="str">
        <f>IF('PR_Section 1A (1)'!K45="","",'PR_Section 1A (1)'!K45)</f>
        <v>N/A</v>
      </c>
      <c r="H45" s="362" t="str">
        <f>IF('PR_Section 1A (1)'!L45="","",'PR_Section 1A (1)'!L45)</f>
        <v>N/A</v>
      </c>
      <c r="I45" s="229" t="s">
        <v>40</v>
      </c>
      <c r="J45" s="229" t="s">
        <v>228</v>
      </c>
      <c r="K45" s="808" t="s">
        <v>47</v>
      </c>
      <c r="L45" s="809"/>
      <c r="M45" s="809"/>
      <c r="N45" s="810"/>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N/A</v>
      </c>
    </row>
    <row r="46" spans="1:256" ht="76.5" customHeight="1">
      <c r="A46" s="253" t="str">
        <f>IF('PR_Section 1A (1)'!A46="Select","",'PR_Section 1A (1)'!A46)</f>
        <v>Outcome</v>
      </c>
      <c r="B46" s="811" t="str">
        <f>IF('PR_Section 1A (1)'!B46="","",'PR_Section 1A (1)'!B46)</f>
        <v>Percentage of uniformed personnel reporting the consistent use of condom with non-regular sexual partners in the last year </v>
      </c>
      <c r="C46" s="812"/>
      <c r="D46" s="812"/>
      <c r="E46" s="812"/>
      <c r="F46" s="813"/>
      <c r="G46" s="240" t="str">
        <f>IF('PR_Section 1A (1)'!K46="","",'PR_Section 1A (1)'!K46)</f>
        <v>NA</v>
      </c>
      <c r="H46" s="362" t="str">
        <f>IF('PR_Section 1A (1)'!L46="","",'PR_Section 1A (1)'!L46)</f>
        <v>N/A</v>
      </c>
      <c r="I46" s="229" t="s">
        <v>40</v>
      </c>
      <c r="J46" s="229" t="s">
        <v>228</v>
      </c>
      <c r="K46" s="808" t="s">
        <v>42</v>
      </c>
      <c r="L46" s="809"/>
      <c r="M46" s="809"/>
      <c r="N46" s="810"/>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N/A</v>
      </c>
    </row>
    <row r="47" spans="1:256" ht="25.5" customHeight="1">
      <c r="A47" s="253">
        <f>IF('PR_Section 1A (1)'!A47="Select","",'PR_Section 1A (1)'!A47)</f>
      </c>
      <c r="B47" s="811">
        <f>IF('PR_Section 1A (1)'!B47="","",'PR_Section 1A (1)'!B47)</f>
      </c>
      <c r="C47" s="812"/>
      <c r="D47" s="812"/>
      <c r="E47" s="812"/>
      <c r="F47" s="813"/>
      <c r="G47" s="240">
        <f>IF('PR_Section 1A (1)'!K47="","",'PR_Section 1A (1)'!K47)</f>
      </c>
      <c r="H47" s="362">
        <f>IF('PR_Section 1A (1)'!L47="","",'PR_Section 1A (1)'!L47)</f>
      </c>
      <c r="I47" s="229" t="s">
        <v>374</v>
      </c>
      <c r="J47" s="229"/>
      <c r="K47" s="814"/>
      <c r="L47" s="815"/>
      <c r="M47" s="815"/>
      <c r="N47" s="816"/>
      <c r="IS47" s="29">
        <f>IF('PR_Section 1A (1)'!A47="select","",'PR_Section 1A (1)'!A47)</f>
      </c>
      <c r="IT47" s="29">
        <f>IF('PR_Section 1A (1)'!B47="","",'PR_Section 1A (1)'!B47)</f>
      </c>
      <c r="IU47" s="29">
        <f>IF('PR_Section 1A (1)'!K47="","",'PR_Section 1A (1)'!K47)</f>
      </c>
      <c r="IV47" s="29">
        <f>IF('PR_Section 1A (1)'!L47="","",'PR_Section 1A (1)'!L47)</f>
      </c>
    </row>
    <row r="48" spans="1:256" ht="25.5" customHeight="1">
      <c r="A48" s="253">
        <f>IF('PR_Section 1A (1)'!A48="Select","",'PR_Section 1A (1)'!A48)</f>
      </c>
      <c r="B48" s="811">
        <f>IF('PR_Section 1A (1)'!B48="","",'PR_Section 1A (1)'!B48)</f>
      </c>
      <c r="C48" s="812"/>
      <c r="D48" s="812"/>
      <c r="E48" s="812"/>
      <c r="F48" s="813"/>
      <c r="G48" s="240">
        <f>IF('PR_Section 1A (1)'!K48="","",'PR_Section 1A (1)'!K48)</f>
      </c>
      <c r="H48" s="362">
        <f>IF('PR_Section 1A (1)'!L48="","",'PR_Section 1A (1)'!L48)</f>
      </c>
      <c r="I48" s="229" t="s">
        <v>374</v>
      </c>
      <c r="J48" s="229"/>
      <c r="K48" s="814"/>
      <c r="L48" s="815"/>
      <c r="M48" s="815"/>
      <c r="N48" s="816"/>
      <c r="IS48" s="29">
        <f>IF('PR_Section 1A (1)'!A48="select","",'PR_Section 1A (1)'!A48)</f>
      </c>
      <c r="IT48" s="29">
        <f>IF('PR_Section 1A (1)'!B48="","",'PR_Section 1A (1)'!B48)</f>
      </c>
      <c r="IU48" s="29">
        <f>IF('PR_Section 1A (1)'!K48="","",'PR_Section 1A (1)'!K48)</f>
      </c>
      <c r="IV48" s="29">
        <f>IF('PR_Section 1A (1)'!L48="","",'PR_Section 1A (1)'!L48)</f>
      </c>
    </row>
    <row r="49" spans="1:256" ht="25.5" customHeight="1">
      <c r="A49" s="253">
        <f>IF('PR_Section 1A (1)'!A49="Select","",'PR_Section 1A (1)'!A49)</f>
      </c>
      <c r="B49" s="811">
        <f>IF('PR_Section 1A (1)'!B49="","",'PR_Section 1A (1)'!B49)</f>
      </c>
      <c r="C49" s="812"/>
      <c r="D49" s="812"/>
      <c r="E49" s="812"/>
      <c r="F49" s="813"/>
      <c r="G49" s="240">
        <f>IF('PR_Section 1A (1)'!K49="","",'PR_Section 1A (1)'!K49)</f>
      </c>
      <c r="H49" s="362">
        <f>IF('PR_Section 1A (1)'!L49="","",'PR_Section 1A (1)'!L49)</f>
      </c>
      <c r="I49" s="229" t="s">
        <v>374</v>
      </c>
      <c r="J49" s="229"/>
      <c r="K49" s="814"/>
      <c r="L49" s="815"/>
      <c r="M49" s="815"/>
      <c r="N49" s="816"/>
      <c r="IS49" s="29">
        <f>IF('PR_Section 1A (1)'!A49="select","",'PR_Section 1A (1)'!A49)</f>
      </c>
      <c r="IT49" s="29">
        <f>IF('PR_Section 1A (1)'!B49="","",'PR_Section 1A (1)'!B49)</f>
      </c>
      <c r="IU49" s="29">
        <f>IF('PR_Section 1A (1)'!K49="","",'PR_Section 1A (1)'!K49)</f>
      </c>
      <c r="IV49" s="29">
        <f>IF('PR_Section 1A (1)'!L49="","",'PR_Section 1A (1)'!L49)</f>
      </c>
    </row>
    <row r="50" spans="1:256" ht="25.5" customHeight="1">
      <c r="A50" s="253">
        <f>IF('PR_Section 1A (1)'!A50="Select","",'PR_Section 1A (1)'!A50)</f>
      </c>
      <c r="B50" s="811">
        <f>IF('PR_Section 1A (1)'!B50="","",'PR_Section 1A (1)'!B50)</f>
      </c>
      <c r="C50" s="812"/>
      <c r="D50" s="812"/>
      <c r="E50" s="812"/>
      <c r="F50" s="813"/>
      <c r="G50" s="240">
        <f>IF('PR_Section 1A (1)'!K50="","",'PR_Section 1A (1)'!K50)</f>
      </c>
      <c r="H50" s="362">
        <f>IF('PR_Section 1A (1)'!L50="","",'PR_Section 1A (1)'!L50)</f>
      </c>
      <c r="I50" s="229" t="s">
        <v>374</v>
      </c>
      <c r="J50" s="229"/>
      <c r="K50" s="814"/>
      <c r="L50" s="815"/>
      <c r="M50" s="815"/>
      <c r="N50" s="816"/>
      <c r="IS50" s="29">
        <f>IF('PR_Section 1A (1)'!A50="select","",'PR_Section 1A (1)'!A50)</f>
      </c>
      <c r="IT50" s="29">
        <f>IF('PR_Section 1A (1)'!B50="","",'PR_Section 1A (1)'!B50)</f>
      </c>
      <c r="IU50" s="29">
        <f>IF('PR_Section 1A (1)'!K50="","",'PR_Section 1A (1)'!K50)</f>
      </c>
      <c r="IV50" s="29">
        <f>IF('PR_Section 1A (1)'!L50="","",'PR_Section 1A (1)'!L50)</f>
      </c>
    </row>
    <row r="51" spans="1:256" ht="25.5" customHeight="1">
      <c r="A51" s="253">
        <f>IF('PR_Section 1A (1)'!A51="Select","",'PR_Section 1A (1)'!A51)</f>
      </c>
      <c r="B51" s="811">
        <f>IF('PR_Section 1A (1)'!B51="","",'PR_Section 1A (1)'!B51)</f>
      </c>
      <c r="C51" s="812"/>
      <c r="D51" s="812"/>
      <c r="E51" s="812"/>
      <c r="F51" s="813"/>
      <c r="G51" s="240">
        <f>IF('PR_Section 1A (1)'!K51="","",'PR_Section 1A (1)'!K51)</f>
      </c>
      <c r="H51" s="362">
        <f>IF('PR_Section 1A (1)'!L51="","",'PR_Section 1A (1)'!L51)</f>
      </c>
      <c r="I51" s="229" t="s">
        <v>374</v>
      </c>
      <c r="J51" s="229"/>
      <c r="K51" s="814"/>
      <c r="L51" s="815"/>
      <c r="M51" s="815"/>
      <c r="N51" s="816"/>
      <c r="IS51" s="29">
        <f>IF('PR_Section 1A (1)'!A51="select","",'PR_Section 1A (1)'!A51)</f>
      </c>
      <c r="IT51" s="29">
        <f>IF('PR_Section 1A (1)'!B51="","",'PR_Section 1A (1)'!B51)</f>
      </c>
      <c r="IU51" s="29">
        <f>IF('PR_Section 1A (1)'!K51="","",'PR_Section 1A (1)'!K51)</f>
      </c>
      <c r="IV51" s="29">
        <f>IF('PR_Section 1A (1)'!L51="","",'PR_Section 1A (1)'!L51)</f>
      </c>
    </row>
    <row r="52" spans="1:256" ht="25.5" customHeight="1">
      <c r="A52" s="253">
        <f>IF('PR_Section 1A (1)'!A52="Select","",'PR_Section 1A (1)'!A52)</f>
      </c>
      <c r="B52" s="811">
        <f>IF('PR_Section 1A (1)'!B52="","",'PR_Section 1A (1)'!B52)</f>
      </c>
      <c r="C52" s="812"/>
      <c r="D52" s="812"/>
      <c r="E52" s="812"/>
      <c r="F52" s="813"/>
      <c r="G52" s="240">
        <f>IF('PR_Section 1A (1)'!K52="","",'PR_Section 1A (1)'!K52)</f>
      </c>
      <c r="H52" s="362">
        <f>IF('PR_Section 1A (1)'!L52="","",'PR_Section 1A (1)'!L52)</f>
      </c>
      <c r="I52" s="229" t="s">
        <v>374</v>
      </c>
      <c r="J52" s="229"/>
      <c r="K52" s="814"/>
      <c r="L52" s="815"/>
      <c r="M52" s="815"/>
      <c r="N52" s="816"/>
      <c r="IS52" s="29">
        <f>IF('PR_Section 1A (1)'!A52="select","",'PR_Section 1A (1)'!A52)</f>
      </c>
      <c r="IT52" s="29">
        <f>IF('PR_Section 1A (1)'!B52="","",'PR_Section 1A (1)'!B52)</f>
      </c>
      <c r="IU52" s="29">
        <f>IF('PR_Section 1A (1)'!K52="","",'PR_Section 1A (1)'!K52)</f>
      </c>
      <c r="IV52" s="29">
        <f>IF('PR_Section 1A (1)'!L52="","",'PR_Section 1A (1)'!L52)</f>
      </c>
    </row>
    <row r="53" spans="1:256" ht="25.5" customHeight="1">
      <c r="A53" s="253">
        <f>IF('PR_Section 1A (1)'!A53="Select","",'PR_Section 1A (1)'!A53)</f>
      </c>
      <c r="B53" s="811">
        <f>IF('PR_Section 1A (1)'!B53="","",'PR_Section 1A (1)'!B53)</f>
      </c>
      <c r="C53" s="812"/>
      <c r="D53" s="812"/>
      <c r="E53" s="812"/>
      <c r="F53" s="813"/>
      <c r="G53" s="240">
        <f>IF('PR_Section 1A (1)'!K53="","",'PR_Section 1A (1)'!K53)</f>
      </c>
      <c r="H53" s="362">
        <f>IF('PR_Section 1A (1)'!L53="","",'PR_Section 1A (1)'!L53)</f>
      </c>
      <c r="I53" s="229" t="s">
        <v>374</v>
      </c>
      <c r="J53" s="229"/>
      <c r="K53" s="814"/>
      <c r="L53" s="815"/>
      <c r="M53" s="815"/>
      <c r="N53" s="816"/>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49">
        <f>IF('PR_Section 1A (1)'!A54="Select","",'PR_Section 1A (1)'!A54)</f>
      </c>
      <c r="B54" s="818">
        <f>IF('PR_Section 1A (1)'!B54="","",'PR_Section 1A (1)'!B54)</f>
      </c>
      <c r="C54" s="819"/>
      <c r="D54" s="819"/>
      <c r="E54" s="819"/>
      <c r="F54" s="820"/>
      <c r="G54" s="241">
        <f>IF('PR_Section 1A (1)'!K54="","",'PR_Section 1A (1)'!K54)</f>
      </c>
      <c r="H54" s="363">
        <f>IF('PR_Section 1A (1)'!L54="","",'PR_Section 1A (1)'!L54)</f>
      </c>
      <c r="I54" s="230" t="s">
        <v>374</v>
      </c>
      <c r="J54" s="230"/>
      <c r="K54" s="821"/>
      <c r="L54" s="822"/>
      <c r="M54" s="822"/>
      <c r="N54" s="823"/>
      <c r="IS54" s="29">
        <f>IF('PR_Section 1A (1)'!A54="select","",'PR_Section 1A (1)'!A54)</f>
      </c>
      <c r="IT54" s="29">
        <f>IF('PR_Section 1A (1)'!B54="","",'PR_Section 1A (1)'!B54)</f>
      </c>
      <c r="IU54" s="29">
        <f>IF('PR_Section 1A (1)'!K54="","",'PR_Section 1A (1)'!K54)</f>
      </c>
      <c r="IV54" s="29">
        <f>IF('PR_Section 1A (1)'!L54="","",'PR_Section 1A (1)'!L54)</f>
      </c>
    </row>
    <row r="55" spans="1:14" ht="12.75">
      <c r="A55" s="316"/>
      <c r="B55" s="317"/>
      <c r="C55" s="316"/>
      <c r="D55" s="316"/>
      <c r="E55" s="316"/>
      <c r="F55" s="316"/>
      <c r="G55" s="318"/>
      <c r="H55" s="316"/>
      <c r="I55" s="316"/>
      <c r="J55" s="316"/>
      <c r="K55" s="316"/>
      <c r="L55" s="316"/>
      <c r="M55" s="316"/>
      <c r="N55" s="316"/>
    </row>
    <row r="56" spans="1:14" ht="12.75">
      <c r="A56" s="316"/>
      <c r="B56" s="316"/>
      <c r="C56" s="316"/>
      <c r="D56" s="316"/>
      <c r="E56" s="316"/>
      <c r="F56" s="316"/>
      <c r="G56" s="318"/>
      <c r="H56" s="316"/>
      <c r="I56" s="316"/>
      <c r="J56" s="316"/>
      <c r="K56" s="316"/>
      <c r="L56" s="316"/>
      <c r="M56" s="316"/>
      <c r="N56" s="316"/>
    </row>
    <row r="57" spans="1:14" ht="12.75">
      <c r="A57" s="316"/>
      <c r="B57" s="316"/>
      <c r="C57" s="316"/>
      <c r="D57" s="316"/>
      <c r="E57" s="316"/>
      <c r="F57" s="316"/>
      <c r="G57" s="318"/>
      <c r="H57" s="316"/>
      <c r="I57" s="316"/>
      <c r="J57" s="316"/>
      <c r="K57" s="316"/>
      <c r="L57" s="316"/>
      <c r="M57" s="316"/>
      <c r="N57" s="316"/>
    </row>
    <row r="58" spans="1:14" ht="12.75">
      <c r="A58" s="316"/>
      <c r="B58" s="316"/>
      <c r="C58" s="316"/>
      <c r="D58" s="316"/>
      <c r="E58" s="316"/>
      <c r="F58" s="316"/>
      <c r="G58" s="318"/>
      <c r="H58" s="316"/>
      <c r="I58" s="316"/>
      <c r="J58" s="316"/>
      <c r="K58" s="316"/>
      <c r="L58" s="316"/>
      <c r="M58" s="316"/>
      <c r="N58" s="316"/>
    </row>
    <row r="59" spans="1:14" ht="12.75">
      <c r="A59" s="316"/>
      <c r="B59" s="316"/>
      <c r="C59" s="316"/>
      <c r="D59" s="316"/>
      <c r="E59" s="316"/>
      <c r="F59" s="316"/>
      <c r="G59" s="318"/>
      <c r="H59" s="316"/>
      <c r="I59" s="316"/>
      <c r="J59" s="316"/>
      <c r="K59" s="316"/>
      <c r="L59" s="316"/>
      <c r="M59" s="316"/>
      <c r="N59" s="316"/>
    </row>
    <row r="60" spans="1:14" ht="12.75">
      <c r="A60" s="316"/>
      <c r="B60" s="316"/>
      <c r="C60" s="316"/>
      <c r="D60" s="316"/>
      <c r="E60" s="316"/>
      <c r="F60" s="316"/>
      <c r="G60" s="318"/>
      <c r="H60" s="316"/>
      <c r="I60" s="316"/>
      <c r="J60" s="316"/>
      <c r="K60" s="316"/>
      <c r="L60" s="316"/>
      <c r="M60" s="316"/>
      <c r="N60" s="316"/>
    </row>
    <row r="61" spans="1:14" ht="12.75">
      <c r="A61" s="316"/>
      <c r="B61" s="316"/>
      <c r="C61" s="316"/>
      <c r="D61" s="316"/>
      <c r="E61" s="316"/>
      <c r="F61" s="316"/>
      <c r="G61" s="318"/>
      <c r="H61" s="316"/>
      <c r="I61" s="316"/>
      <c r="J61" s="316"/>
      <c r="K61" s="316"/>
      <c r="L61" s="316"/>
      <c r="M61" s="316"/>
      <c r="N61" s="316"/>
    </row>
    <row r="62" spans="1:14" ht="12.75">
      <c r="A62" s="316"/>
      <c r="B62" s="316"/>
      <c r="C62" s="316"/>
      <c r="D62" s="316"/>
      <c r="E62" s="316"/>
      <c r="F62" s="316"/>
      <c r="G62" s="318"/>
      <c r="H62" s="316"/>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14" ht="12.75">
      <c r="A81" s="316"/>
      <c r="B81" s="316"/>
      <c r="C81" s="316"/>
      <c r="D81" s="316"/>
      <c r="E81" s="316"/>
      <c r="F81" s="316"/>
      <c r="G81" s="318"/>
      <c r="H81" s="316"/>
      <c r="I81" s="316"/>
      <c r="J81" s="316"/>
      <c r="K81" s="316"/>
      <c r="L81" s="316"/>
      <c r="M81" s="316"/>
      <c r="N81" s="316"/>
    </row>
    <row r="82" spans="1:14" ht="12.75">
      <c r="A82" s="316"/>
      <c r="B82" s="316"/>
      <c r="C82" s="316"/>
      <c r="D82" s="316"/>
      <c r="E82" s="316"/>
      <c r="F82" s="316"/>
      <c r="G82" s="318"/>
      <c r="H82" s="316"/>
      <c r="I82" s="316"/>
      <c r="J82" s="316"/>
      <c r="K82" s="316"/>
      <c r="L82" s="316"/>
      <c r="M82" s="316"/>
      <c r="N82" s="316"/>
    </row>
    <row r="83" spans="1:14" ht="12.75">
      <c r="A83" s="316"/>
      <c r="B83" s="316"/>
      <c r="C83" s="316"/>
      <c r="D83" s="316"/>
      <c r="E83" s="316"/>
      <c r="F83" s="316"/>
      <c r="G83" s="318"/>
      <c r="H83" s="316"/>
      <c r="I83" s="316"/>
      <c r="J83" s="316"/>
      <c r="K83" s="316"/>
      <c r="L83" s="316"/>
      <c r="M83" s="316"/>
      <c r="N83" s="316"/>
    </row>
    <row r="84" spans="1:14" ht="12.75">
      <c r="A84" s="316"/>
      <c r="B84" s="316"/>
      <c r="C84" s="316"/>
      <c r="D84" s="316"/>
      <c r="E84" s="316"/>
      <c r="F84" s="316"/>
      <c r="G84" s="318"/>
      <c r="H84" s="316"/>
      <c r="I84" s="316"/>
      <c r="J84" s="316"/>
      <c r="K84" s="316"/>
      <c r="L84" s="316"/>
      <c r="M84" s="316"/>
      <c r="N84" s="316"/>
    </row>
    <row r="85" spans="1:14" ht="12.75">
      <c r="A85" s="316"/>
      <c r="B85" s="316"/>
      <c r="C85" s="316"/>
      <c r="D85" s="316"/>
      <c r="E85" s="316"/>
      <c r="F85" s="316"/>
      <c r="G85" s="318"/>
      <c r="H85" s="316"/>
      <c r="I85" s="316"/>
      <c r="J85" s="316"/>
      <c r="K85" s="316"/>
      <c r="L85" s="316"/>
      <c r="M85" s="316"/>
      <c r="N85" s="316"/>
    </row>
    <row r="86" spans="1:14" ht="12.75">
      <c r="A86" s="316"/>
      <c r="B86" s="316"/>
      <c r="C86" s="316"/>
      <c r="D86" s="316"/>
      <c r="E86" s="316"/>
      <c r="F86" s="316"/>
      <c r="G86" s="318"/>
      <c r="H86" s="316"/>
      <c r="I86" s="316"/>
      <c r="J86" s="316"/>
      <c r="K86" s="316"/>
      <c r="L86" s="316"/>
      <c r="M86" s="316"/>
      <c r="N86" s="316"/>
    </row>
    <row r="87" spans="1:14" ht="12.75">
      <c r="A87" s="316"/>
      <c r="B87" s="316"/>
      <c r="C87" s="316"/>
      <c r="D87" s="316"/>
      <c r="E87" s="316"/>
      <c r="F87" s="316"/>
      <c r="G87" s="318"/>
      <c r="H87" s="316"/>
      <c r="I87" s="316"/>
      <c r="J87" s="316"/>
      <c r="K87" s="316"/>
      <c r="L87" s="316"/>
      <c r="M87" s="316"/>
      <c r="N87" s="316"/>
    </row>
    <row r="88" spans="1:14" ht="12.75">
      <c r="A88" s="316"/>
      <c r="B88" s="316"/>
      <c r="C88" s="316"/>
      <c r="D88" s="316"/>
      <c r="E88" s="316"/>
      <c r="F88" s="316"/>
      <c r="G88" s="318"/>
      <c r="H88" s="316"/>
      <c r="I88" s="316"/>
      <c r="J88" s="316"/>
      <c r="K88" s="316"/>
      <c r="L88" s="316"/>
      <c r="M88" s="316"/>
      <c r="N88" s="316"/>
    </row>
    <row r="89" spans="1:14" ht="12.75">
      <c r="A89" s="316"/>
      <c r="B89" s="316"/>
      <c r="C89" s="316"/>
      <c r="D89" s="316"/>
      <c r="E89" s="316"/>
      <c r="F89" s="316"/>
      <c r="G89" s="318"/>
      <c r="H89" s="316"/>
      <c r="I89" s="316"/>
      <c r="J89" s="316"/>
      <c r="K89" s="316"/>
      <c r="L89" s="316"/>
      <c r="M89" s="316"/>
      <c r="N89" s="316"/>
    </row>
    <row r="90" spans="1:14" ht="12.75">
      <c r="A90" s="316"/>
      <c r="B90" s="316"/>
      <c r="C90" s="316"/>
      <c r="D90" s="316"/>
      <c r="E90" s="316"/>
      <c r="F90" s="316"/>
      <c r="G90" s="318"/>
      <c r="H90" s="316"/>
      <c r="I90" s="316"/>
      <c r="J90" s="316"/>
      <c r="K90" s="316"/>
      <c r="L90" s="316"/>
      <c r="M90" s="316"/>
      <c r="N90" s="316"/>
    </row>
    <row r="91" spans="1:14" ht="12.75">
      <c r="A91" s="316"/>
      <c r="B91" s="316"/>
      <c r="C91" s="316"/>
      <c r="D91" s="316"/>
      <c r="E91" s="316"/>
      <c r="F91" s="316"/>
      <c r="G91" s="318"/>
      <c r="H91" s="316"/>
      <c r="I91" s="316"/>
      <c r="J91" s="316"/>
      <c r="K91" s="316"/>
      <c r="L91" s="316"/>
      <c r="M91" s="316"/>
      <c r="N91" s="316"/>
    </row>
    <row r="92" spans="1:14" ht="12.75">
      <c r="A92" s="316"/>
      <c r="B92" s="316"/>
      <c r="C92" s="316"/>
      <c r="D92" s="316"/>
      <c r="E92" s="316"/>
      <c r="F92" s="316"/>
      <c r="G92" s="318"/>
      <c r="H92" s="316"/>
      <c r="I92" s="316"/>
      <c r="J92" s="316"/>
      <c r="K92" s="316"/>
      <c r="L92" s="316"/>
      <c r="M92" s="316"/>
      <c r="N92" s="316"/>
    </row>
    <row r="93" spans="1:14" ht="12.75">
      <c r="A93" s="316"/>
      <c r="B93" s="316"/>
      <c r="C93" s="316"/>
      <c r="D93" s="316"/>
      <c r="E93" s="316"/>
      <c r="F93" s="316"/>
      <c r="G93" s="318"/>
      <c r="H93" s="316"/>
      <c r="I93" s="316"/>
      <c r="J93" s="316"/>
      <c r="K93" s="316"/>
      <c r="L93" s="316"/>
      <c r="M93" s="316"/>
      <c r="N93" s="316"/>
    </row>
    <row r="94" spans="1:14" ht="12.75">
      <c r="A94" s="316"/>
      <c r="B94" s="316"/>
      <c r="C94" s="316"/>
      <c r="D94" s="316"/>
      <c r="E94" s="316"/>
      <c r="F94" s="316"/>
      <c r="G94" s="318"/>
      <c r="H94" s="316"/>
      <c r="I94" s="316"/>
      <c r="J94" s="316"/>
      <c r="K94" s="316"/>
      <c r="L94" s="316"/>
      <c r="M94" s="316"/>
      <c r="N94" s="316"/>
    </row>
    <row r="95" spans="1:14" ht="12.75">
      <c r="A95" s="316"/>
      <c r="B95" s="316"/>
      <c r="C95" s="316"/>
      <c r="D95" s="316"/>
      <c r="E95" s="316"/>
      <c r="F95" s="316"/>
      <c r="G95" s="318"/>
      <c r="H95" s="316"/>
      <c r="I95" s="316"/>
      <c r="J95" s="316"/>
      <c r="K95" s="316"/>
      <c r="L95" s="316"/>
      <c r="M95" s="316"/>
      <c r="N95" s="316"/>
    </row>
    <row r="96" spans="1:14" ht="12.75">
      <c r="A96" s="316"/>
      <c r="B96" s="316"/>
      <c r="C96" s="316"/>
      <c r="D96" s="316"/>
      <c r="E96" s="316"/>
      <c r="F96" s="316"/>
      <c r="G96" s="318"/>
      <c r="H96" s="316"/>
      <c r="I96" s="316"/>
      <c r="J96" s="316"/>
      <c r="K96" s="316"/>
      <c r="L96" s="316"/>
      <c r="M96" s="316"/>
      <c r="N96" s="316"/>
    </row>
    <row r="97" spans="1:252"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c r="IR97" s="316"/>
    </row>
    <row r="98" spans="1:252"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row>
    <row r="99" spans="1:252"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c r="IR99" s="316"/>
    </row>
    <row r="100" spans="1:252"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c r="IR100" s="316"/>
    </row>
    <row r="101" spans="1:252"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c r="IR101" s="316"/>
    </row>
    <row r="102" spans="1:252"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c r="IR102" s="316"/>
    </row>
    <row r="103" spans="1:252"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c r="IR103" s="316"/>
    </row>
    <row r="104" spans="1:252"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c r="IR104" s="316"/>
    </row>
    <row r="105" spans="1:252"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c r="IR105" s="316"/>
    </row>
    <row r="106" spans="1:252"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c r="IR106" s="316"/>
    </row>
    <row r="107" spans="1:252"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c r="IR107" s="316"/>
    </row>
    <row r="108" spans="1:252"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c r="IR108" s="316"/>
    </row>
    <row r="109" spans="1:252"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c r="IR109" s="316"/>
    </row>
    <row r="110" spans="1:252"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c r="IR110" s="316"/>
    </row>
    <row r="111" spans="1:252"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c r="IR111" s="316"/>
    </row>
    <row r="112" spans="1:252"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c r="IR112" s="316"/>
    </row>
    <row r="113" spans="1:252"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c r="IR113" s="316"/>
    </row>
    <row r="114" spans="1:252"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c r="IR114" s="316"/>
    </row>
    <row r="115" spans="1:252"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c r="IR115" s="316"/>
    </row>
    <row r="116" spans="1:252"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c r="IR116" s="316"/>
    </row>
    <row r="117" spans="1:252"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row>
    <row r="118" spans="1:252"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c r="IR118" s="316"/>
    </row>
    <row r="119" spans="1:252"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c r="IR119" s="316"/>
    </row>
    <row r="120" spans="1:252"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c r="IR120" s="316"/>
    </row>
    <row r="121" spans="1:252"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c r="IR121" s="316"/>
    </row>
    <row r="122" spans="1:252"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c r="IR122" s="316"/>
    </row>
    <row r="123" spans="1:252"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c r="IR123" s="316"/>
    </row>
    <row r="124" spans="1:252"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c r="IR124" s="316"/>
    </row>
    <row r="125" spans="1:252"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c r="IR125" s="316"/>
    </row>
    <row r="126" spans="1:252"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c r="IR126" s="316"/>
    </row>
    <row r="127" spans="1:252"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c r="IR127" s="316"/>
    </row>
    <row r="128" spans="1:252"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c r="IR128" s="316"/>
    </row>
    <row r="129" spans="1:252"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c r="IR129" s="316"/>
    </row>
    <row r="130" spans="1:252"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c r="IR130" s="316"/>
    </row>
    <row r="131" spans="1:252"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c r="IR131" s="316"/>
    </row>
    <row r="132" spans="1:252"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c r="IR132" s="316"/>
    </row>
    <row r="133" spans="1:252"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c r="IR133" s="316"/>
    </row>
    <row r="134" spans="1:252"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c r="IR134" s="316"/>
    </row>
    <row r="135" spans="1:252"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c r="IR135" s="316"/>
    </row>
    <row r="136" spans="1:252"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c r="IR136" s="316"/>
    </row>
    <row r="137" spans="1:252"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c r="IR137" s="316"/>
    </row>
    <row r="138" spans="1:252"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c r="IR138" s="316"/>
    </row>
    <row r="139" spans="1:252"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c r="IR139" s="316"/>
    </row>
    <row r="140" spans="1:252"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c r="IR140" s="316"/>
    </row>
    <row r="141" spans="1:252"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c r="IR141" s="316"/>
    </row>
    <row r="142" spans="1:252"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c r="IR142" s="316"/>
    </row>
    <row r="143" spans="1:252"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c r="IR143" s="316"/>
    </row>
    <row r="144" spans="1:252"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c r="IR144" s="316"/>
    </row>
    <row r="145" spans="1:252"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c r="IR145" s="316"/>
    </row>
    <row r="146" spans="1:252"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c r="IR146" s="316"/>
    </row>
    <row r="147" spans="1:252"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c r="IR147" s="316"/>
    </row>
    <row r="148" spans="1:252"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c r="IR148" s="316"/>
    </row>
    <row r="149" spans="1:252"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c r="IR149" s="316"/>
    </row>
    <row r="150" spans="1:252"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c r="IR150" s="316"/>
    </row>
    <row r="151" spans="1:252"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c r="IR151" s="316"/>
    </row>
    <row r="152" spans="1:252"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c r="IR152" s="316"/>
    </row>
    <row r="153" spans="1:252"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c r="IR153" s="316"/>
    </row>
    <row r="154" spans="1:252"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c r="IR154" s="316"/>
    </row>
    <row r="155" spans="1:252"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c r="IR155" s="316"/>
    </row>
    <row r="156" spans="1:252"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c r="IR156" s="316"/>
    </row>
    <row r="157" spans="1:252"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c r="IR157" s="316"/>
    </row>
    <row r="158" spans="1:252"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c r="IR158" s="316"/>
    </row>
    <row r="159" spans="1:252"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c r="IR159" s="316"/>
    </row>
    <row r="160" spans="1:252"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c r="IR160" s="316"/>
    </row>
    <row r="161" spans="1:252"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c r="IR161" s="316"/>
    </row>
    <row r="162" spans="1:252"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c r="IR162" s="316"/>
    </row>
    <row r="163" spans="1:252"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c r="IR163" s="316"/>
    </row>
    <row r="164" spans="1:252"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c r="IR164" s="316"/>
    </row>
    <row r="165" spans="1:252"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c r="IR165" s="316"/>
    </row>
    <row r="166" spans="1:252"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c r="IR166" s="316"/>
    </row>
    <row r="167" spans="1:252"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c r="IR167" s="316"/>
    </row>
    <row r="168" spans="1:252"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c r="IR168" s="316"/>
    </row>
    <row r="169" spans="1:252"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c r="IR169" s="316"/>
    </row>
    <row r="170" spans="1:252"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c r="IR170" s="316"/>
    </row>
    <row r="171" spans="1:252"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c r="IR171" s="316"/>
    </row>
    <row r="172" spans="1:252"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c r="IR172" s="316"/>
    </row>
    <row r="173" spans="1:252"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c r="IR173" s="316"/>
    </row>
    <row r="174" spans="1:252"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c r="IR174" s="316"/>
    </row>
    <row r="175" spans="1:252"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c r="IR175" s="316"/>
    </row>
    <row r="176" spans="1:252"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c r="IR176" s="316"/>
    </row>
    <row r="177" spans="1:252"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c r="IR177" s="316"/>
    </row>
    <row r="178" spans="1:252"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c r="IR178" s="316"/>
    </row>
    <row r="179" spans="1:252"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c r="IR179" s="316"/>
    </row>
    <row r="180" spans="1:252"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c r="IR180" s="316"/>
    </row>
    <row r="181" spans="1:252"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c r="IR181" s="316"/>
    </row>
    <row r="182" spans="1:252"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c r="IR182" s="316"/>
    </row>
    <row r="183" spans="1:252"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c r="IR183" s="316"/>
    </row>
    <row r="184" spans="1:252"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c r="IR184" s="316"/>
    </row>
    <row r="185" spans="1:252"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c r="IR185" s="316"/>
    </row>
    <row r="186" spans="1:252"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c r="IR186" s="316"/>
    </row>
    <row r="187" spans="1:252"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c r="IR187" s="316"/>
    </row>
    <row r="188" spans="1:252"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c r="IR188" s="316"/>
    </row>
    <row r="189" spans="1:252"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c r="IR189" s="316"/>
    </row>
    <row r="190" spans="1:252"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c r="IR190" s="316"/>
    </row>
    <row r="191" spans="1:252"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c r="IR191" s="316"/>
    </row>
    <row r="192" spans="1:252"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c r="IR192" s="316"/>
    </row>
    <row r="193" spans="1:252"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c r="IR193" s="316"/>
    </row>
    <row r="194" spans="1:252"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c r="IR194" s="316"/>
    </row>
    <row r="195" spans="1:252"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c r="IR195" s="316"/>
    </row>
    <row r="196" spans="1:252"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c r="IR196" s="316"/>
    </row>
    <row r="197" spans="1:252"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c r="IR197" s="316"/>
    </row>
    <row r="198" spans="1:252"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c r="IR198" s="316"/>
    </row>
    <row r="199" spans="1:252"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c r="IR199" s="316"/>
    </row>
    <row r="200" spans="1:252"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c r="IR200" s="316"/>
    </row>
    <row r="201" spans="1:252"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c r="IR201" s="316"/>
    </row>
    <row r="202" spans="1:252"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c r="IR202" s="316"/>
    </row>
    <row r="203" spans="1:252"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c r="IR203" s="316"/>
    </row>
    <row r="204" spans="1:252"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c r="IR204" s="316"/>
    </row>
    <row r="205" spans="1:252"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c r="IR205" s="316"/>
    </row>
    <row r="206" spans="1:252" s="151" customFormat="1" ht="12.75">
      <c r="A206" s="316"/>
      <c r="B206" s="316"/>
      <c r="C206" s="316"/>
      <c r="D206" s="316"/>
      <c r="E206" s="316"/>
      <c r="F206" s="316"/>
      <c r="G206" s="318"/>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6"/>
      <c r="BL206" s="316"/>
      <c r="BM206" s="316"/>
      <c r="BN206" s="316"/>
      <c r="BO206" s="316"/>
      <c r="BP206" s="316"/>
      <c r="BQ206" s="316"/>
      <c r="BR206" s="316"/>
      <c r="BS206" s="316"/>
      <c r="BT206" s="316"/>
      <c r="BU206" s="316"/>
      <c r="BV206" s="316"/>
      <c r="BW206" s="316"/>
      <c r="BX206" s="316"/>
      <c r="BY206" s="316"/>
      <c r="BZ206" s="316"/>
      <c r="CA206" s="316"/>
      <c r="CB206" s="316"/>
      <c r="CC206" s="316"/>
      <c r="CD206" s="316"/>
      <c r="CE206" s="316"/>
      <c r="CF206" s="316"/>
      <c r="CG206" s="316"/>
      <c r="CH206" s="316"/>
      <c r="CI206" s="316"/>
      <c r="CJ206" s="316"/>
      <c r="CK206" s="316"/>
      <c r="CL206" s="316"/>
      <c r="CM206" s="316"/>
      <c r="CN206" s="316"/>
      <c r="CO206" s="316"/>
      <c r="CP206" s="316"/>
      <c r="CQ206" s="316"/>
      <c r="CR206" s="316"/>
      <c r="CS206" s="316"/>
      <c r="CT206" s="316"/>
      <c r="CU206" s="316"/>
      <c r="CV206" s="316"/>
      <c r="CW206" s="316"/>
      <c r="CX206" s="316"/>
      <c r="CY206" s="316"/>
      <c r="CZ206" s="316"/>
      <c r="DA206" s="316"/>
      <c r="DB206" s="316"/>
      <c r="DC206" s="316"/>
      <c r="DD206" s="316"/>
      <c r="DE206" s="316"/>
      <c r="DF206" s="316"/>
      <c r="DG206" s="316"/>
      <c r="DH206" s="316"/>
      <c r="DI206" s="316"/>
      <c r="DJ206" s="316"/>
      <c r="DK206" s="316"/>
      <c r="DL206" s="316"/>
      <c r="DM206" s="316"/>
      <c r="DN206" s="316"/>
      <c r="DO206" s="316"/>
      <c r="DP206" s="316"/>
      <c r="DQ206" s="316"/>
      <c r="DR206" s="316"/>
      <c r="DS206" s="316"/>
      <c r="DT206" s="316"/>
      <c r="DU206" s="316"/>
      <c r="DV206" s="316"/>
      <c r="DW206" s="316"/>
      <c r="DX206" s="316"/>
      <c r="DY206" s="316"/>
      <c r="DZ206" s="316"/>
      <c r="EA206" s="316"/>
      <c r="EB206" s="316"/>
      <c r="EC206" s="316"/>
      <c r="ED206" s="316"/>
      <c r="EE206" s="316"/>
      <c r="EF206" s="316"/>
      <c r="EG206" s="316"/>
      <c r="EH206" s="316"/>
      <c r="EI206" s="316"/>
      <c r="EJ206" s="316"/>
      <c r="EK206" s="316"/>
      <c r="EL206" s="316"/>
      <c r="EM206" s="316"/>
      <c r="EN206" s="316"/>
      <c r="EO206" s="316"/>
      <c r="EP206" s="316"/>
      <c r="EQ206" s="316"/>
      <c r="ER206" s="316"/>
      <c r="ES206" s="316"/>
      <c r="ET206" s="316"/>
      <c r="EU206" s="316"/>
      <c r="EV206" s="316"/>
      <c r="EW206" s="316"/>
      <c r="EX206" s="316"/>
      <c r="EY206" s="316"/>
      <c r="EZ206" s="316"/>
      <c r="FA206" s="316"/>
      <c r="FB206" s="316"/>
      <c r="FC206" s="316"/>
      <c r="FD206" s="316"/>
      <c r="FE206" s="316"/>
      <c r="FF206" s="316"/>
      <c r="FG206" s="316"/>
      <c r="FH206" s="316"/>
      <c r="FI206" s="316"/>
      <c r="FJ206" s="316"/>
      <c r="FK206" s="316"/>
      <c r="FL206" s="316"/>
      <c r="FM206" s="316"/>
      <c r="FN206" s="316"/>
      <c r="FO206" s="316"/>
      <c r="FP206" s="316"/>
      <c r="FQ206" s="316"/>
      <c r="FR206" s="316"/>
      <c r="FS206" s="316"/>
      <c r="FT206" s="316"/>
      <c r="FU206" s="316"/>
      <c r="FV206" s="316"/>
      <c r="FW206" s="316"/>
      <c r="FX206" s="316"/>
      <c r="FY206" s="316"/>
      <c r="FZ206" s="316"/>
      <c r="GA206" s="316"/>
      <c r="GB206" s="316"/>
      <c r="GC206" s="316"/>
      <c r="GD206" s="316"/>
      <c r="GE206" s="316"/>
      <c r="GF206" s="316"/>
      <c r="GG206" s="316"/>
      <c r="GH206" s="316"/>
      <c r="GI206" s="316"/>
      <c r="GJ206" s="316"/>
      <c r="GK206" s="316"/>
      <c r="GL206" s="316"/>
      <c r="GM206" s="316"/>
      <c r="GN206" s="316"/>
      <c r="GO206" s="316"/>
      <c r="GP206" s="316"/>
      <c r="GQ206" s="316"/>
      <c r="GR206" s="316"/>
      <c r="GS206" s="316"/>
      <c r="GT206" s="316"/>
      <c r="GU206" s="316"/>
      <c r="GV206" s="316"/>
      <c r="GW206" s="316"/>
      <c r="GX206" s="316"/>
      <c r="GY206" s="316"/>
      <c r="GZ206" s="316"/>
      <c r="HA206" s="316"/>
      <c r="HB206" s="316"/>
      <c r="HC206" s="316"/>
      <c r="HD206" s="316"/>
      <c r="HE206" s="316"/>
      <c r="HF206" s="316"/>
      <c r="HG206" s="316"/>
      <c r="HH206" s="316"/>
      <c r="HI206" s="316"/>
      <c r="HJ206" s="316"/>
      <c r="HK206" s="316"/>
      <c r="HL206" s="316"/>
      <c r="HM206" s="316"/>
      <c r="HN206" s="316"/>
      <c r="HO206" s="316"/>
      <c r="HP206" s="316"/>
      <c r="HQ206" s="316"/>
      <c r="HR206" s="316"/>
      <c r="HS206" s="316"/>
      <c r="HT206" s="316"/>
      <c r="HU206" s="316"/>
      <c r="HV206" s="316"/>
      <c r="HW206" s="316"/>
      <c r="HX206" s="316"/>
      <c r="HY206" s="316"/>
      <c r="HZ206" s="316"/>
      <c r="IA206" s="316"/>
      <c r="IB206" s="316"/>
      <c r="IC206" s="316"/>
      <c r="ID206" s="316"/>
      <c r="IE206" s="316"/>
      <c r="IF206" s="316"/>
      <c r="IG206" s="316"/>
      <c r="IH206" s="316"/>
      <c r="II206" s="316"/>
      <c r="IJ206" s="316"/>
      <c r="IK206" s="316"/>
      <c r="IL206" s="316"/>
      <c r="IM206" s="316"/>
      <c r="IN206" s="316"/>
      <c r="IO206" s="316"/>
      <c r="IP206" s="316"/>
      <c r="IQ206" s="316"/>
      <c r="IR206" s="316"/>
    </row>
    <row r="207" spans="1:252" s="151" customFormat="1" ht="12.75">
      <c r="A207" s="316"/>
      <c r="B207" s="316"/>
      <c r="C207" s="316"/>
      <c r="D207" s="316"/>
      <c r="E207" s="316"/>
      <c r="F207" s="316"/>
      <c r="G207" s="318"/>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6"/>
      <c r="FE207" s="316"/>
      <c r="FF207" s="316"/>
      <c r="FG207" s="316"/>
      <c r="FH207" s="316"/>
      <c r="FI207" s="316"/>
      <c r="FJ207" s="316"/>
      <c r="FK207" s="316"/>
      <c r="FL207" s="316"/>
      <c r="FM207" s="316"/>
      <c r="FN207" s="316"/>
      <c r="FO207" s="316"/>
      <c r="FP207" s="316"/>
      <c r="FQ207" s="316"/>
      <c r="FR207" s="316"/>
      <c r="FS207" s="316"/>
      <c r="FT207" s="316"/>
      <c r="FU207" s="316"/>
      <c r="FV207" s="316"/>
      <c r="FW207" s="316"/>
      <c r="FX207" s="316"/>
      <c r="FY207" s="316"/>
      <c r="FZ207" s="316"/>
      <c r="GA207" s="316"/>
      <c r="GB207" s="316"/>
      <c r="GC207" s="316"/>
      <c r="GD207" s="316"/>
      <c r="GE207" s="316"/>
      <c r="GF207" s="316"/>
      <c r="GG207" s="316"/>
      <c r="GH207" s="316"/>
      <c r="GI207" s="316"/>
      <c r="GJ207" s="316"/>
      <c r="GK207" s="316"/>
      <c r="GL207" s="316"/>
      <c r="GM207" s="316"/>
      <c r="GN207" s="316"/>
      <c r="GO207" s="316"/>
      <c r="GP207" s="316"/>
      <c r="GQ207" s="316"/>
      <c r="GR207" s="316"/>
      <c r="GS207" s="316"/>
      <c r="GT207" s="316"/>
      <c r="GU207" s="316"/>
      <c r="GV207" s="316"/>
      <c r="GW207" s="316"/>
      <c r="GX207" s="316"/>
      <c r="GY207" s="316"/>
      <c r="GZ207" s="316"/>
      <c r="HA207" s="316"/>
      <c r="HB207" s="316"/>
      <c r="HC207" s="316"/>
      <c r="HD207" s="316"/>
      <c r="HE207" s="316"/>
      <c r="HF207" s="316"/>
      <c r="HG207" s="316"/>
      <c r="HH207" s="316"/>
      <c r="HI207" s="316"/>
      <c r="HJ207" s="316"/>
      <c r="HK207" s="316"/>
      <c r="HL207" s="316"/>
      <c r="HM207" s="316"/>
      <c r="HN207" s="316"/>
      <c r="HO207" s="316"/>
      <c r="HP207" s="316"/>
      <c r="HQ207" s="316"/>
      <c r="HR207" s="316"/>
      <c r="HS207" s="316"/>
      <c r="HT207" s="316"/>
      <c r="HU207" s="316"/>
      <c r="HV207" s="316"/>
      <c r="HW207" s="316"/>
      <c r="HX207" s="316"/>
      <c r="HY207" s="316"/>
      <c r="HZ207" s="316"/>
      <c r="IA207" s="316"/>
      <c r="IB207" s="316"/>
      <c r="IC207" s="316"/>
      <c r="ID207" s="316"/>
      <c r="IE207" s="316"/>
      <c r="IF207" s="316"/>
      <c r="IG207" s="316"/>
      <c r="IH207" s="316"/>
      <c r="II207" s="316"/>
      <c r="IJ207" s="316"/>
      <c r="IK207" s="316"/>
      <c r="IL207" s="316"/>
      <c r="IM207" s="316"/>
      <c r="IN207" s="316"/>
      <c r="IO207" s="316"/>
      <c r="IP207" s="316"/>
      <c r="IQ207" s="316"/>
      <c r="IR207" s="316"/>
    </row>
    <row r="208" spans="1:252" s="151" customFormat="1" ht="12.75">
      <c r="A208" s="316"/>
      <c r="B208" s="316"/>
      <c r="C208" s="316"/>
      <c r="D208" s="316"/>
      <c r="E208" s="316"/>
      <c r="F208" s="316"/>
      <c r="G208" s="318"/>
      <c r="H208" s="316"/>
      <c r="I208" s="316"/>
      <c r="J208" s="316"/>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16"/>
      <c r="FJ208" s="316"/>
      <c r="FK208" s="316"/>
      <c r="FL208" s="316"/>
      <c r="FM208" s="316"/>
      <c r="FN208" s="316"/>
      <c r="FO208" s="316"/>
      <c r="FP208" s="316"/>
      <c r="FQ208" s="316"/>
      <c r="FR208" s="316"/>
      <c r="FS208" s="316"/>
      <c r="FT208" s="316"/>
      <c r="FU208" s="316"/>
      <c r="FV208" s="316"/>
      <c r="FW208" s="316"/>
      <c r="FX208" s="316"/>
      <c r="FY208" s="316"/>
      <c r="FZ208" s="316"/>
      <c r="GA208" s="316"/>
      <c r="GB208" s="316"/>
      <c r="GC208" s="316"/>
      <c r="GD208" s="316"/>
      <c r="GE208" s="316"/>
      <c r="GF208" s="316"/>
      <c r="GG208" s="316"/>
      <c r="GH208" s="316"/>
      <c r="GI208" s="316"/>
      <c r="GJ208" s="316"/>
      <c r="GK208" s="316"/>
      <c r="GL208" s="316"/>
      <c r="GM208" s="316"/>
      <c r="GN208" s="316"/>
      <c r="GO208" s="316"/>
      <c r="GP208" s="316"/>
      <c r="GQ208" s="316"/>
      <c r="GR208" s="316"/>
      <c r="GS208" s="316"/>
      <c r="GT208" s="316"/>
      <c r="GU208" s="316"/>
      <c r="GV208" s="316"/>
      <c r="GW208" s="316"/>
      <c r="GX208" s="316"/>
      <c r="GY208" s="316"/>
      <c r="GZ208" s="316"/>
      <c r="HA208" s="316"/>
      <c r="HB208" s="316"/>
      <c r="HC208" s="316"/>
      <c r="HD208" s="316"/>
      <c r="HE208" s="316"/>
      <c r="HF208" s="316"/>
      <c r="HG208" s="316"/>
      <c r="HH208" s="316"/>
      <c r="HI208" s="316"/>
      <c r="HJ208" s="316"/>
      <c r="HK208" s="316"/>
      <c r="HL208" s="316"/>
      <c r="HM208" s="316"/>
      <c r="HN208" s="316"/>
      <c r="HO208" s="316"/>
      <c r="HP208" s="316"/>
      <c r="HQ208" s="316"/>
      <c r="HR208" s="316"/>
      <c r="HS208" s="316"/>
      <c r="HT208" s="316"/>
      <c r="HU208" s="316"/>
      <c r="HV208" s="316"/>
      <c r="HW208" s="316"/>
      <c r="HX208" s="316"/>
      <c r="HY208" s="316"/>
      <c r="HZ208" s="316"/>
      <c r="IA208" s="316"/>
      <c r="IB208" s="316"/>
      <c r="IC208" s="316"/>
      <c r="ID208" s="316"/>
      <c r="IE208" s="316"/>
      <c r="IF208" s="316"/>
      <c r="IG208" s="316"/>
      <c r="IH208" s="316"/>
      <c r="II208" s="316"/>
      <c r="IJ208" s="316"/>
      <c r="IK208" s="316"/>
      <c r="IL208" s="316"/>
      <c r="IM208" s="316"/>
      <c r="IN208" s="316"/>
      <c r="IO208" s="316"/>
      <c r="IP208" s="316"/>
      <c r="IQ208" s="316"/>
      <c r="IR208" s="316"/>
    </row>
    <row r="209" spans="1:252" s="151" customFormat="1" ht="12.75">
      <c r="A209" s="316"/>
      <c r="B209" s="316"/>
      <c r="C209" s="316"/>
      <c r="D209" s="316"/>
      <c r="E209" s="316"/>
      <c r="F209" s="316"/>
      <c r="G209" s="318"/>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c r="EI209" s="316"/>
      <c r="EJ209" s="316"/>
      <c r="EK209" s="316"/>
      <c r="EL209" s="316"/>
      <c r="EM209" s="316"/>
      <c r="EN209" s="316"/>
      <c r="EO209" s="316"/>
      <c r="EP209" s="316"/>
      <c r="EQ209" s="316"/>
      <c r="ER209" s="316"/>
      <c r="ES209" s="316"/>
      <c r="ET209" s="316"/>
      <c r="EU209" s="316"/>
      <c r="EV209" s="316"/>
      <c r="EW209" s="316"/>
      <c r="EX209" s="316"/>
      <c r="EY209" s="316"/>
      <c r="EZ209" s="316"/>
      <c r="FA209" s="316"/>
      <c r="FB209" s="316"/>
      <c r="FC209" s="316"/>
      <c r="FD209" s="316"/>
      <c r="FE209" s="316"/>
      <c r="FF209" s="316"/>
      <c r="FG209" s="316"/>
      <c r="FH209" s="316"/>
      <c r="FI209" s="316"/>
      <c r="FJ209" s="316"/>
      <c r="FK209" s="316"/>
      <c r="FL209" s="316"/>
      <c r="FM209" s="316"/>
      <c r="FN209" s="316"/>
      <c r="FO209" s="316"/>
      <c r="FP209" s="316"/>
      <c r="FQ209" s="316"/>
      <c r="FR209" s="316"/>
      <c r="FS209" s="316"/>
      <c r="FT209" s="316"/>
      <c r="FU209" s="316"/>
      <c r="FV209" s="316"/>
      <c r="FW209" s="316"/>
      <c r="FX209" s="316"/>
      <c r="FY209" s="316"/>
      <c r="FZ209" s="316"/>
      <c r="GA209" s="316"/>
      <c r="GB209" s="316"/>
      <c r="GC209" s="316"/>
      <c r="GD209" s="316"/>
      <c r="GE209" s="316"/>
      <c r="GF209" s="316"/>
      <c r="GG209" s="316"/>
      <c r="GH209" s="316"/>
      <c r="GI209" s="316"/>
      <c r="GJ209" s="316"/>
      <c r="GK209" s="316"/>
      <c r="GL209" s="316"/>
      <c r="GM209" s="316"/>
      <c r="GN209" s="316"/>
      <c r="GO209" s="316"/>
      <c r="GP209" s="316"/>
      <c r="GQ209" s="316"/>
      <c r="GR209" s="316"/>
      <c r="GS209" s="316"/>
      <c r="GT209" s="316"/>
      <c r="GU209" s="316"/>
      <c r="GV209" s="316"/>
      <c r="GW209" s="316"/>
      <c r="GX209" s="316"/>
      <c r="GY209" s="316"/>
      <c r="GZ209" s="316"/>
      <c r="HA209" s="316"/>
      <c r="HB209" s="316"/>
      <c r="HC209" s="316"/>
      <c r="HD209" s="316"/>
      <c r="HE209" s="316"/>
      <c r="HF209" s="316"/>
      <c r="HG209" s="316"/>
      <c r="HH209" s="316"/>
      <c r="HI209" s="316"/>
      <c r="HJ209" s="316"/>
      <c r="HK209" s="316"/>
      <c r="HL209" s="316"/>
      <c r="HM209" s="316"/>
      <c r="HN209" s="316"/>
      <c r="HO209" s="316"/>
      <c r="HP209" s="316"/>
      <c r="HQ209" s="316"/>
      <c r="HR209" s="316"/>
      <c r="HS209" s="316"/>
      <c r="HT209" s="316"/>
      <c r="HU209" s="316"/>
      <c r="HV209" s="316"/>
      <c r="HW209" s="316"/>
      <c r="HX209" s="316"/>
      <c r="HY209" s="316"/>
      <c r="HZ209" s="316"/>
      <c r="IA209" s="316"/>
      <c r="IB209" s="316"/>
      <c r="IC209" s="316"/>
      <c r="ID209" s="316"/>
      <c r="IE209" s="316"/>
      <c r="IF209" s="316"/>
      <c r="IG209" s="316"/>
      <c r="IH209" s="316"/>
      <c r="II209" s="316"/>
      <c r="IJ209" s="316"/>
      <c r="IK209" s="316"/>
      <c r="IL209" s="316"/>
      <c r="IM209" s="316"/>
      <c r="IN209" s="316"/>
      <c r="IO209" s="316"/>
      <c r="IP209" s="316"/>
      <c r="IQ209" s="316"/>
      <c r="IR209" s="316"/>
    </row>
    <row r="210" spans="1:252" s="151" customFormat="1" ht="12.75">
      <c r="A210" s="316"/>
      <c r="B210" s="316"/>
      <c r="C210" s="316"/>
      <c r="D210" s="316"/>
      <c r="E210" s="316"/>
      <c r="F210" s="316"/>
      <c r="G210" s="318"/>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6"/>
      <c r="DA210" s="316"/>
      <c r="DB210" s="316"/>
      <c r="DC210" s="316"/>
      <c r="DD210" s="316"/>
      <c r="DE210" s="316"/>
      <c r="DF210" s="316"/>
      <c r="DG210" s="316"/>
      <c r="DH210" s="316"/>
      <c r="DI210" s="316"/>
      <c r="DJ210" s="316"/>
      <c r="DK210" s="316"/>
      <c r="DL210" s="316"/>
      <c r="DM210" s="316"/>
      <c r="DN210" s="316"/>
      <c r="DO210" s="316"/>
      <c r="DP210" s="316"/>
      <c r="DQ210" s="316"/>
      <c r="DR210" s="316"/>
      <c r="DS210" s="316"/>
      <c r="DT210" s="316"/>
      <c r="DU210" s="316"/>
      <c r="DV210" s="316"/>
      <c r="DW210" s="316"/>
      <c r="DX210" s="316"/>
      <c r="DY210" s="316"/>
      <c r="DZ210" s="316"/>
      <c r="EA210" s="316"/>
      <c r="EB210" s="316"/>
      <c r="EC210" s="316"/>
      <c r="ED210" s="316"/>
      <c r="EE210" s="316"/>
      <c r="EF210" s="316"/>
      <c r="EG210" s="316"/>
      <c r="EH210" s="316"/>
      <c r="EI210" s="316"/>
      <c r="EJ210" s="316"/>
      <c r="EK210" s="316"/>
      <c r="EL210" s="316"/>
      <c r="EM210" s="316"/>
      <c r="EN210" s="316"/>
      <c r="EO210" s="316"/>
      <c r="EP210" s="316"/>
      <c r="EQ210" s="316"/>
      <c r="ER210" s="316"/>
      <c r="ES210" s="316"/>
      <c r="ET210" s="316"/>
      <c r="EU210" s="316"/>
      <c r="EV210" s="316"/>
      <c r="EW210" s="316"/>
      <c r="EX210" s="316"/>
      <c r="EY210" s="316"/>
      <c r="EZ210" s="316"/>
      <c r="FA210" s="316"/>
      <c r="FB210" s="316"/>
      <c r="FC210" s="316"/>
      <c r="FD210" s="316"/>
      <c r="FE210" s="316"/>
      <c r="FF210" s="316"/>
      <c r="FG210" s="316"/>
      <c r="FH210" s="316"/>
      <c r="FI210" s="316"/>
      <c r="FJ210" s="316"/>
      <c r="FK210" s="316"/>
      <c r="FL210" s="316"/>
      <c r="FM210" s="316"/>
      <c r="FN210" s="316"/>
      <c r="FO210" s="316"/>
      <c r="FP210" s="316"/>
      <c r="FQ210" s="316"/>
      <c r="FR210" s="316"/>
      <c r="FS210" s="316"/>
      <c r="FT210" s="316"/>
      <c r="FU210" s="316"/>
      <c r="FV210" s="316"/>
      <c r="FW210" s="316"/>
      <c r="FX210" s="316"/>
      <c r="FY210" s="316"/>
      <c r="FZ210" s="316"/>
      <c r="GA210" s="316"/>
      <c r="GB210" s="316"/>
      <c r="GC210" s="316"/>
      <c r="GD210" s="316"/>
      <c r="GE210" s="316"/>
      <c r="GF210" s="316"/>
      <c r="GG210" s="316"/>
      <c r="GH210" s="316"/>
      <c r="GI210" s="316"/>
      <c r="GJ210" s="316"/>
      <c r="GK210" s="316"/>
      <c r="GL210" s="316"/>
      <c r="GM210" s="316"/>
      <c r="GN210" s="316"/>
      <c r="GO210" s="316"/>
      <c r="GP210" s="316"/>
      <c r="GQ210" s="316"/>
      <c r="GR210" s="316"/>
      <c r="GS210" s="316"/>
      <c r="GT210" s="316"/>
      <c r="GU210" s="316"/>
      <c r="GV210" s="316"/>
      <c r="GW210" s="316"/>
      <c r="GX210" s="316"/>
      <c r="GY210" s="316"/>
      <c r="GZ210" s="316"/>
      <c r="HA210" s="316"/>
      <c r="HB210" s="316"/>
      <c r="HC210" s="316"/>
      <c r="HD210" s="316"/>
      <c r="HE210" s="316"/>
      <c r="HF210" s="316"/>
      <c r="HG210" s="316"/>
      <c r="HH210" s="316"/>
      <c r="HI210" s="316"/>
      <c r="HJ210" s="316"/>
      <c r="HK210" s="316"/>
      <c r="HL210" s="316"/>
      <c r="HM210" s="316"/>
      <c r="HN210" s="316"/>
      <c r="HO210" s="316"/>
      <c r="HP210" s="316"/>
      <c r="HQ210" s="316"/>
      <c r="HR210" s="316"/>
      <c r="HS210" s="316"/>
      <c r="HT210" s="316"/>
      <c r="HU210" s="316"/>
      <c r="HV210" s="316"/>
      <c r="HW210" s="316"/>
      <c r="HX210" s="316"/>
      <c r="HY210" s="316"/>
      <c r="HZ210" s="316"/>
      <c r="IA210" s="316"/>
      <c r="IB210" s="316"/>
      <c r="IC210" s="316"/>
      <c r="ID210" s="316"/>
      <c r="IE210" s="316"/>
      <c r="IF210" s="316"/>
      <c r="IG210" s="316"/>
      <c r="IH210" s="316"/>
      <c r="II210" s="316"/>
      <c r="IJ210" s="316"/>
      <c r="IK210" s="316"/>
      <c r="IL210" s="316"/>
      <c r="IM210" s="316"/>
      <c r="IN210" s="316"/>
      <c r="IO210" s="316"/>
      <c r="IP210" s="316"/>
      <c r="IQ210" s="316"/>
      <c r="IR210" s="316"/>
    </row>
    <row r="211" spans="1:252" s="151" customFormat="1" ht="12.75">
      <c r="A211" s="316"/>
      <c r="B211" s="316"/>
      <c r="C211" s="316"/>
      <c r="D211" s="316"/>
      <c r="E211" s="316"/>
      <c r="F211" s="316"/>
      <c r="G211" s="318"/>
      <c r="H211" s="316"/>
      <c r="I211" s="316"/>
      <c r="J211" s="316"/>
      <c r="K211" s="316"/>
      <c r="L211" s="316"/>
      <c r="M211" s="316"/>
      <c r="N211" s="316"/>
      <c r="O211" s="316"/>
      <c r="P211" s="316"/>
      <c r="Q211" s="316"/>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6"/>
      <c r="AY211" s="316"/>
      <c r="AZ211" s="316"/>
      <c r="BA211" s="316"/>
      <c r="BB211" s="316"/>
      <c r="BC211" s="316"/>
      <c r="BD211" s="316"/>
      <c r="BE211" s="316"/>
      <c r="BF211" s="316"/>
      <c r="BG211" s="316"/>
      <c r="BH211" s="316"/>
      <c r="BI211" s="316"/>
      <c r="BJ211" s="316"/>
      <c r="BK211" s="316"/>
      <c r="BL211" s="316"/>
      <c r="BM211" s="316"/>
      <c r="BN211" s="316"/>
      <c r="BO211" s="316"/>
      <c r="BP211" s="316"/>
      <c r="BQ211" s="316"/>
      <c r="BR211" s="316"/>
      <c r="BS211" s="316"/>
      <c r="BT211" s="316"/>
      <c r="BU211" s="316"/>
      <c r="BV211" s="316"/>
      <c r="BW211" s="316"/>
      <c r="BX211" s="316"/>
      <c r="BY211" s="316"/>
      <c r="BZ211" s="316"/>
      <c r="CA211" s="316"/>
      <c r="CB211" s="316"/>
      <c r="CC211" s="316"/>
      <c r="CD211" s="316"/>
      <c r="CE211" s="316"/>
      <c r="CF211" s="316"/>
      <c r="CG211" s="316"/>
      <c r="CH211" s="316"/>
      <c r="CI211" s="316"/>
      <c r="CJ211" s="316"/>
      <c r="CK211" s="316"/>
      <c r="CL211" s="316"/>
      <c r="CM211" s="316"/>
      <c r="CN211" s="316"/>
      <c r="CO211" s="316"/>
      <c r="CP211" s="316"/>
      <c r="CQ211" s="316"/>
      <c r="CR211" s="316"/>
      <c r="CS211" s="316"/>
      <c r="CT211" s="316"/>
      <c r="CU211" s="316"/>
      <c r="CV211" s="316"/>
      <c r="CW211" s="316"/>
      <c r="CX211" s="316"/>
      <c r="CY211" s="316"/>
      <c r="CZ211" s="316"/>
      <c r="DA211" s="316"/>
      <c r="DB211" s="316"/>
      <c r="DC211" s="316"/>
      <c r="DD211" s="316"/>
      <c r="DE211" s="316"/>
      <c r="DF211" s="316"/>
      <c r="DG211" s="316"/>
      <c r="DH211" s="316"/>
      <c r="DI211" s="316"/>
      <c r="DJ211" s="316"/>
      <c r="DK211" s="316"/>
      <c r="DL211" s="316"/>
      <c r="DM211" s="316"/>
      <c r="DN211" s="316"/>
      <c r="DO211" s="316"/>
      <c r="DP211" s="316"/>
      <c r="DQ211" s="316"/>
      <c r="DR211" s="316"/>
      <c r="DS211" s="316"/>
      <c r="DT211" s="316"/>
      <c r="DU211" s="316"/>
      <c r="DV211" s="316"/>
      <c r="DW211" s="316"/>
      <c r="DX211" s="316"/>
      <c r="DY211" s="316"/>
      <c r="DZ211" s="316"/>
      <c r="EA211" s="316"/>
      <c r="EB211" s="316"/>
      <c r="EC211" s="316"/>
      <c r="ED211" s="316"/>
      <c r="EE211" s="316"/>
      <c r="EF211" s="316"/>
      <c r="EG211" s="316"/>
      <c r="EH211" s="316"/>
      <c r="EI211" s="316"/>
      <c r="EJ211" s="316"/>
      <c r="EK211" s="316"/>
      <c r="EL211" s="316"/>
      <c r="EM211" s="316"/>
      <c r="EN211" s="316"/>
      <c r="EO211" s="316"/>
      <c r="EP211" s="316"/>
      <c r="EQ211" s="316"/>
      <c r="ER211" s="316"/>
      <c r="ES211" s="316"/>
      <c r="ET211" s="316"/>
      <c r="EU211" s="316"/>
      <c r="EV211" s="316"/>
      <c r="EW211" s="316"/>
      <c r="EX211" s="316"/>
      <c r="EY211" s="316"/>
      <c r="EZ211" s="316"/>
      <c r="FA211" s="316"/>
      <c r="FB211" s="316"/>
      <c r="FC211" s="316"/>
      <c r="FD211" s="316"/>
      <c r="FE211" s="316"/>
      <c r="FF211" s="316"/>
      <c r="FG211" s="316"/>
      <c r="FH211" s="316"/>
      <c r="FI211" s="316"/>
      <c r="FJ211" s="316"/>
      <c r="FK211" s="316"/>
      <c r="FL211" s="316"/>
      <c r="FM211" s="316"/>
      <c r="FN211" s="316"/>
      <c r="FO211" s="316"/>
      <c r="FP211" s="316"/>
      <c r="FQ211" s="316"/>
      <c r="FR211" s="316"/>
      <c r="FS211" s="316"/>
      <c r="FT211" s="316"/>
      <c r="FU211" s="316"/>
      <c r="FV211" s="316"/>
      <c r="FW211" s="316"/>
      <c r="FX211" s="316"/>
      <c r="FY211" s="316"/>
      <c r="FZ211" s="316"/>
      <c r="GA211" s="316"/>
      <c r="GB211" s="316"/>
      <c r="GC211" s="316"/>
      <c r="GD211" s="316"/>
      <c r="GE211" s="316"/>
      <c r="GF211" s="316"/>
      <c r="GG211" s="316"/>
      <c r="GH211" s="316"/>
      <c r="GI211" s="316"/>
      <c r="GJ211" s="316"/>
      <c r="GK211" s="316"/>
      <c r="GL211" s="316"/>
      <c r="GM211" s="316"/>
      <c r="GN211" s="316"/>
      <c r="GO211" s="316"/>
      <c r="GP211" s="316"/>
      <c r="GQ211" s="316"/>
      <c r="GR211" s="316"/>
      <c r="GS211" s="316"/>
      <c r="GT211" s="316"/>
      <c r="GU211" s="316"/>
      <c r="GV211" s="316"/>
      <c r="GW211" s="316"/>
      <c r="GX211" s="316"/>
      <c r="GY211" s="316"/>
      <c r="GZ211" s="316"/>
      <c r="HA211" s="316"/>
      <c r="HB211" s="316"/>
      <c r="HC211" s="316"/>
      <c r="HD211" s="316"/>
      <c r="HE211" s="316"/>
      <c r="HF211" s="316"/>
      <c r="HG211" s="316"/>
      <c r="HH211" s="316"/>
      <c r="HI211" s="316"/>
      <c r="HJ211" s="316"/>
      <c r="HK211" s="316"/>
      <c r="HL211" s="316"/>
      <c r="HM211" s="316"/>
      <c r="HN211" s="316"/>
      <c r="HO211" s="316"/>
      <c r="HP211" s="316"/>
      <c r="HQ211" s="316"/>
      <c r="HR211" s="316"/>
      <c r="HS211" s="316"/>
      <c r="HT211" s="316"/>
      <c r="HU211" s="316"/>
      <c r="HV211" s="316"/>
      <c r="HW211" s="316"/>
      <c r="HX211" s="316"/>
      <c r="HY211" s="316"/>
      <c r="HZ211" s="316"/>
      <c r="IA211" s="316"/>
      <c r="IB211" s="316"/>
      <c r="IC211" s="316"/>
      <c r="ID211" s="316"/>
      <c r="IE211" s="316"/>
      <c r="IF211" s="316"/>
      <c r="IG211" s="316"/>
      <c r="IH211" s="316"/>
      <c r="II211" s="316"/>
      <c r="IJ211" s="316"/>
      <c r="IK211" s="316"/>
      <c r="IL211" s="316"/>
      <c r="IM211" s="316"/>
      <c r="IN211" s="316"/>
      <c r="IO211" s="316"/>
      <c r="IP211" s="316"/>
      <c r="IQ211" s="316"/>
      <c r="IR211" s="316"/>
    </row>
    <row r="212" spans="1:252" s="151" customFormat="1" ht="12.75">
      <c r="A212" s="316"/>
      <c r="B212" s="316"/>
      <c r="C212" s="316"/>
      <c r="D212" s="316"/>
      <c r="E212" s="316"/>
      <c r="F212" s="316"/>
      <c r="G212" s="318"/>
      <c r="H212" s="316"/>
      <c r="I212" s="316"/>
      <c r="J212" s="316"/>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G212" s="316"/>
      <c r="BH212" s="316"/>
      <c r="BI212" s="316"/>
      <c r="BJ212" s="316"/>
      <c r="BK212" s="316"/>
      <c r="BL212" s="316"/>
      <c r="BM212" s="316"/>
      <c r="BN212" s="316"/>
      <c r="BO212" s="316"/>
      <c r="BP212" s="316"/>
      <c r="BQ212" s="316"/>
      <c r="BR212" s="316"/>
      <c r="BS212" s="316"/>
      <c r="BT212" s="316"/>
      <c r="BU212" s="316"/>
      <c r="BV212" s="316"/>
      <c r="BW212" s="316"/>
      <c r="BX212" s="316"/>
      <c r="BY212" s="316"/>
      <c r="BZ212" s="316"/>
      <c r="CA212" s="316"/>
      <c r="CB212" s="316"/>
      <c r="CC212" s="316"/>
      <c r="CD212" s="316"/>
      <c r="CE212" s="316"/>
      <c r="CF212" s="316"/>
      <c r="CG212" s="316"/>
      <c r="CH212" s="316"/>
      <c r="CI212" s="316"/>
      <c r="CJ212" s="316"/>
      <c r="CK212" s="316"/>
      <c r="CL212" s="316"/>
      <c r="CM212" s="316"/>
      <c r="CN212" s="316"/>
      <c r="CO212" s="316"/>
      <c r="CP212" s="316"/>
      <c r="CQ212" s="316"/>
      <c r="CR212" s="316"/>
      <c r="CS212" s="316"/>
      <c r="CT212" s="316"/>
      <c r="CU212" s="316"/>
      <c r="CV212" s="316"/>
      <c r="CW212" s="316"/>
      <c r="CX212" s="316"/>
      <c r="CY212" s="316"/>
      <c r="CZ212" s="316"/>
      <c r="DA212" s="316"/>
      <c r="DB212" s="316"/>
      <c r="DC212" s="316"/>
      <c r="DD212" s="316"/>
      <c r="DE212" s="316"/>
      <c r="DF212" s="316"/>
      <c r="DG212" s="316"/>
      <c r="DH212" s="316"/>
      <c r="DI212" s="316"/>
      <c r="DJ212" s="316"/>
      <c r="DK212" s="316"/>
      <c r="DL212" s="316"/>
      <c r="DM212" s="316"/>
      <c r="DN212" s="316"/>
      <c r="DO212" s="316"/>
      <c r="DP212" s="316"/>
      <c r="DQ212" s="316"/>
      <c r="DR212" s="316"/>
      <c r="DS212" s="316"/>
      <c r="DT212" s="316"/>
      <c r="DU212" s="316"/>
      <c r="DV212" s="316"/>
      <c r="DW212" s="316"/>
      <c r="DX212" s="316"/>
      <c r="DY212" s="316"/>
      <c r="DZ212" s="316"/>
      <c r="EA212" s="316"/>
      <c r="EB212" s="316"/>
      <c r="EC212" s="316"/>
      <c r="ED212" s="316"/>
      <c r="EE212" s="316"/>
      <c r="EF212" s="316"/>
      <c r="EG212" s="316"/>
      <c r="EH212" s="316"/>
      <c r="EI212" s="316"/>
      <c r="EJ212" s="316"/>
      <c r="EK212" s="316"/>
      <c r="EL212" s="316"/>
      <c r="EM212" s="316"/>
      <c r="EN212" s="316"/>
      <c r="EO212" s="316"/>
      <c r="EP212" s="316"/>
      <c r="EQ212" s="316"/>
      <c r="ER212" s="316"/>
      <c r="ES212" s="316"/>
      <c r="ET212" s="316"/>
      <c r="EU212" s="316"/>
      <c r="EV212" s="316"/>
      <c r="EW212" s="316"/>
      <c r="EX212" s="316"/>
      <c r="EY212" s="316"/>
      <c r="EZ212" s="316"/>
      <c r="FA212" s="316"/>
      <c r="FB212" s="316"/>
      <c r="FC212" s="316"/>
      <c r="FD212" s="316"/>
      <c r="FE212" s="316"/>
      <c r="FF212" s="316"/>
      <c r="FG212" s="316"/>
      <c r="FH212" s="316"/>
      <c r="FI212" s="316"/>
      <c r="FJ212" s="316"/>
      <c r="FK212" s="316"/>
      <c r="FL212" s="316"/>
      <c r="FM212" s="316"/>
      <c r="FN212" s="316"/>
      <c r="FO212" s="316"/>
      <c r="FP212" s="316"/>
      <c r="FQ212" s="316"/>
      <c r="FR212" s="316"/>
      <c r="FS212" s="316"/>
      <c r="FT212" s="316"/>
      <c r="FU212" s="316"/>
      <c r="FV212" s="316"/>
      <c r="FW212" s="316"/>
      <c r="FX212" s="316"/>
      <c r="FY212" s="316"/>
      <c r="FZ212" s="316"/>
      <c r="GA212" s="316"/>
      <c r="GB212" s="316"/>
      <c r="GC212" s="316"/>
      <c r="GD212" s="316"/>
      <c r="GE212" s="316"/>
      <c r="GF212" s="316"/>
      <c r="GG212" s="316"/>
      <c r="GH212" s="316"/>
      <c r="GI212" s="316"/>
      <c r="GJ212" s="316"/>
      <c r="GK212" s="316"/>
      <c r="GL212" s="316"/>
      <c r="GM212" s="316"/>
      <c r="GN212" s="316"/>
      <c r="GO212" s="316"/>
      <c r="GP212" s="316"/>
      <c r="GQ212" s="316"/>
      <c r="GR212" s="316"/>
      <c r="GS212" s="316"/>
      <c r="GT212" s="316"/>
      <c r="GU212" s="316"/>
      <c r="GV212" s="316"/>
      <c r="GW212" s="316"/>
      <c r="GX212" s="316"/>
      <c r="GY212" s="316"/>
      <c r="GZ212" s="316"/>
      <c r="HA212" s="316"/>
      <c r="HB212" s="316"/>
      <c r="HC212" s="316"/>
      <c r="HD212" s="316"/>
      <c r="HE212" s="316"/>
      <c r="HF212" s="316"/>
      <c r="HG212" s="316"/>
      <c r="HH212" s="316"/>
      <c r="HI212" s="316"/>
      <c r="HJ212" s="316"/>
      <c r="HK212" s="316"/>
      <c r="HL212" s="316"/>
      <c r="HM212" s="316"/>
      <c r="HN212" s="316"/>
      <c r="HO212" s="316"/>
      <c r="HP212" s="316"/>
      <c r="HQ212" s="316"/>
      <c r="HR212" s="316"/>
      <c r="HS212" s="316"/>
      <c r="HT212" s="316"/>
      <c r="HU212" s="316"/>
      <c r="HV212" s="316"/>
      <c r="HW212" s="316"/>
      <c r="HX212" s="316"/>
      <c r="HY212" s="316"/>
      <c r="HZ212" s="316"/>
      <c r="IA212" s="316"/>
      <c r="IB212" s="316"/>
      <c r="IC212" s="316"/>
      <c r="ID212" s="316"/>
      <c r="IE212" s="316"/>
      <c r="IF212" s="316"/>
      <c r="IG212" s="316"/>
      <c r="IH212" s="316"/>
      <c r="II212" s="316"/>
      <c r="IJ212" s="316"/>
      <c r="IK212" s="316"/>
      <c r="IL212" s="316"/>
      <c r="IM212" s="316"/>
      <c r="IN212" s="316"/>
      <c r="IO212" s="316"/>
      <c r="IP212" s="316"/>
      <c r="IQ212" s="316"/>
      <c r="IR212" s="316"/>
    </row>
    <row r="213" spans="1:252" s="151" customFormat="1" ht="12.75">
      <c r="A213" s="316"/>
      <c r="B213" s="316"/>
      <c r="C213" s="316"/>
      <c r="D213" s="316"/>
      <c r="E213" s="316"/>
      <c r="F213" s="316"/>
      <c r="G213" s="318"/>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316"/>
      <c r="BT213" s="316"/>
      <c r="BU213" s="316"/>
      <c r="BV213" s="316"/>
      <c r="BW213" s="316"/>
      <c r="BX213" s="316"/>
      <c r="BY213" s="316"/>
      <c r="BZ213" s="316"/>
      <c r="CA213" s="316"/>
      <c r="CB213" s="316"/>
      <c r="CC213" s="316"/>
      <c r="CD213" s="316"/>
      <c r="CE213" s="316"/>
      <c r="CF213" s="316"/>
      <c r="CG213" s="316"/>
      <c r="CH213" s="316"/>
      <c r="CI213" s="316"/>
      <c r="CJ213" s="316"/>
      <c r="CK213" s="316"/>
      <c r="CL213" s="316"/>
      <c r="CM213" s="316"/>
      <c r="CN213" s="316"/>
      <c r="CO213" s="316"/>
      <c r="CP213" s="316"/>
      <c r="CQ213" s="316"/>
      <c r="CR213" s="316"/>
      <c r="CS213" s="316"/>
      <c r="CT213" s="316"/>
      <c r="CU213" s="316"/>
      <c r="CV213" s="316"/>
      <c r="CW213" s="316"/>
      <c r="CX213" s="316"/>
      <c r="CY213" s="316"/>
      <c r="CZ213" s="316"/>
      <c r="DA213" s="316"/>
      <c r="DB213" s="316"/>
      <c r="DC213" s="316"/>
      <c r="DD213" s="316"/>
      <c r="DE213" s="316"/>
      <c r="DF213" s="316"/>
      <c r="DG213" s="316"/>
      <c r="DH213" s="316"/>
      <c r="DI213" s="316"/>
      <c r="DJ213" s="316"/>
      <c r="DK213" s="316"/>
      <c r="DL213" s="316"/>
      <c r="DM213" s="316"/>
      <c r="DN213" s="316"/>
      <c r="DO213" s="316"/>
      <c r="DP213" s="316"/>
      <c r="DQ213" s="316"/>
      <c r="DR213" s="316"/>
      <c r="DS213" s="316"/>
      <c r="DT213" s="316"/>
      <c r="DU213" s="316"/>
      <c r="DV213" s="316"/>
      <c r="DW213" s="316"/>
      <c r="DX213" s="316"/>
      <c r="DY213" s="316"/>
      <c r="DZ213" s="316"/>
      <c r="EA213" s="316"/>
      <c r="EB213" s="316"/>
      <c r="EC213" s="316"/>
      <c r="ED213" s="316"/>
      <c r="EE213" s="316"/>
      <c r="EF213" s="316"/>
      <c r="EG213" s="316"/>
      <c r="EH213" s="316"/>
      <c r="EI213" s="316"/>
      <c r="EJ213" s="316"/>
      <c r="EK213" s="316"/>
      <c r="EL213" s="316"/>
      <c r="EM213" s="316"/>
      <c r="EN213" s="316"/>
      <c r="EO213" s="316"/>
      <c r="EP213" s="316"/>
      <c r="EQ213" s="316"/>
      <c r="ER213" s="316"/>
      <c r="ES213" s="316"/>
      <c r="ET213" s="316"/>
      <c r="EU213" s="316"/>
      <c r="EV213" s="316"/>
      <c r="EW213" s="316"/>
      <c r="EX213" s="316"/>
      <c r="EY213" s="316"/>
      <c r="EZ213" s="316"/>
      <c r="FA213" s="316"/>
      <c r="FB213" s="316"/>
      <c r="FC213" s="316"/>
      <c r="FD213" s="316"/>
      <c r="FE213" s="316"/>
      <c r="FF213" s="316"/>
      <c r="FG213" s="316"/>
      <c r="FH213" s="316"/>
      <c r="FI213" s="316"/>
      <c r="FJ213" s="316"/>
      <c r="FK213" s="316"/>
      <c r="FL213" s="316"/>
      <c r="FM213" s="316"/>
      <c r="FN213" s="316"/>
      <c r="FO213" s="316"/>
      <c r="FP213" s="316"/>
      <c r="FQ213" s="316"/>
      <c r="FR213" s="316"/>
      <c r="FS213" s="316"/>
      <c r="FT213" s="316"/>
      <c r="FU213" s="316"/>
      <c r="FV213" s="316"/>
      <c r="FW213" s="316"/>
      <c r="FX213" s="316"/>
      <c r="FY213" s="316"/>
      <c r="FZ213" s="316"/>
      <c r="GA213" s="316"/>
      <c r="GB213" s="316"/>
      <c r="GC213" s="316"/>
      <c r="GD213" s="316"/>
      <c r="GE213" s="316"/>
      <c r="GF213" s="316"/>
      <c r="GG213" s="316"/>
      <c r="GH213" s="316"/>
      <c r="GI213" s="316"/>
      <c r="GJ213" s="316"/>
      <c r="GK213" s="316"/>
      <c r="GL213" s="316"/>
      <c r="GM213" s="316"/>
      <c r="GN213" s="316"/>
      <c r="GO213" s="316"/>
      <c r="GP213" s="316"/>
      <c r="GQ213" s="316"/>
      <c r="GR213" s="316"/>
      <c r="GS213" s="316"/>
      <c r="GT213" s="316"/>
      <c r="GU213" s="316"/>
      <c r="GV213" s="316"/>
      <c r="GW213" s="316"/>
      <c r="GX213" s="316"/>
      <c r="GY213" s="316"/>
      <c r="GZ213" s="316"/>
      <c r="HA213" s="316"/>
      <c r="HB213" s="316"/>
      <c r="HC213" s="316"/>
      <c r="HD213" s="316"/>
      <c r="HE213" s="316"/>
      <c r="HF213" s="316"/>
      <c r="HG213" s="316"/>
      <c r="HH213" s="316"/>
      <c r="HI213" s="316"/>
      <c r="HJ213" s="316"/>
      <c r="HK213" s="316"/>
      <c r="HL213" s="316"/>
      <c r="HM213" s="316"/>
      <c r="HN213" s="316"/>
      <c r="HO213" s="316"/>
      <c r="HP213" s="316"/>
      <c r="HQ213" s="316"/>
      <c r="HR213" s="316"/>
      <c r="HS213" s="316"/>
      <c r="HT213" s="316"/>
      <c r="HU213" s="316"/>
      <c r="HV213" s="316"/>
      <c r="HW213" s="316"/>
      <c r="HX213" s="316"/>
      <c r="HY213" s="316"/>
      <c r="HZ213" s="316"/>
      <c r="IA213" s="316"/>
      <c r="IB213" s="316"/>
      <c r="IC213" s="316"/>
      <c r="ID213" s="316"/>
      <c r="IE213" s="316"/>
      <c r="IF213" s="316"/>
      <c r="IG213" s="316"/>
      <c r="IH213" s="316"/>
      <c r="II213" s="316"/>
      <c r="IJ213" s="316"/>
      <c r="IK213" s="316"/>
      <c r="IL213" s="316"/>
      <c r="IM213" s="316"/>
      <c r="IN213" s="316"/>
      <c r="IO213" s="316"/>
      <c r="IP213" s="316"/>
      <c r="IQ213" s="316"/>
      <c r="IR213" s="316"/>
    </row>
    <row r="214" spans="1:252" s="151" customFormat="1" ht="12.75">
      <c r="A214" s="316"/>
      <c r="B214" s="316"/>
      <c r="C214" s="316"/>
      <c r="D214" s="316"/>
      <c r="E214" s="316"/>
      <c r="F214" s="316"/>
      <c r="G214" s="318"/>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316"/>
      <c r="BT214" s="316"/>
      <c r="BU214" s="316"/>
      <c r="BV214" s="316"/>
      <c r="BW214" s="316"/>
      <c r="BX214" s="316"/>
      <c r="BY214" s="316"/>
      <c r="BZ214" s="316"/>
      <c r="CA214" s="316"/>
      <c r="CB214" s="316"/>
      <c r="CC214" s="316"/>
      <c r="CD214" s="316"/>
      <c r="CE214" s="316"/>
      <c r="CF214" s="316"/>
      <c r="CG214" s="316"/>
      <c r="CH214" s="316"/>
      <c r="CI214" s="316"/>
      <c r="CJ214" s="316"/>
      <c r="CK214" s="316"/>
      <c r="CL214" s="316"/>
      <c r="CM214" s="316"/>
      <c r="CN214" s="316"/>
      <c r="CO214" s="316"/>
      <c r="CP214" s="316"/>
      <c r="CQ214" s="316"/>
      <c r="CR214" s="316"/>
      <c r="CS214" s="316"/>
      <c r="CT214" s="316"/>
      <c r="CU214" s="316"/>
      <c r="CV214" s="316"/>
      <c r="CW214" s="316"/>
      <c r="CX214" s="316"/>
      <c r="CY214" s="316"/>
      <c r="CZ214" s="316"/>
      <c r="DA214" s="316"/>
      <c r="DB214" s="316"/>
      <c r="DC214" s="316"/>
      <c r="DD214" s="316"/>
      <c r="DE214" s="316"/>
      <c r="DF214" s="316"/>
      <c r="DG214" s="316"/>
      <c r="DH214" s="316"/>
      <c r="DI214" s="316"/>
      <c r="DJ214" s="316"/>
      <c r="DK214" s="316"/>
      <c r="DL214" s="316"/>
      <c r="DM214" s="316"/>
      <c r="DN214" s="316"/>
      <c r="DO214" s="316"/>
      <c r="DP214" s="316"/>
      <c r="DQ214" s="316"/>
      <c r="DR214" s="316"/>
      <c r="DS214" s="316"/>
      <c r="DT214" s="316"/>
      <c r="DU214" s="316"/>
      <c r="DV214" s="316"/>
      <c r="DW214" s="316"/>
      <c r="DX214" s="316"/>
      <c r="DY214" s="316"/>
      <c r="DZ214" s="316"/>
      <c r="EA214" s="316"/>
      <c r="EB214" s="316"/>
      <c r="EC214" s="316"/>
      <c r="ED214" s="316"/>
      <c r="EE214" s="316"/>
      <c r="EF214" s="316"/>
      <c r="EG214" s="316"/>
      <c r="EH214" s="316"/>
      <c r="EI214" s="316"/>
      <c r="EJ214" s="316"/>
      <c r="EK214" s="316"/>
      <c r="EL214" s="316"/>
      <c r="EM214" s="316"/>
      <c r="EN214" s="316"/>
      <c r="EO214" s="316"/>
      <c r="EP214" s="316"/>
      <c r="EQ214" s="316"/>
      <c r="ER214" s="316"/>
      <c r="ES214" s="316"/>
      <c r="ET214" s="316"/>
      <c r="EU214" s="316"/>
      <c r="EV214" s="316"/>
      <c r="EW214" s="316"/>
      <c r="EX214" s="316"/>
      <c r="EY214" s="316"/>
      <c r="EZ214" s="316"/>
      <c r="FA214" s="316"/>
      <c r="FB214" s="316"/>
      <c r="FC214" s="316"/>
      <c r="FD214" s="316"/>
      <c r="FE214" s="316"/>
      <c r="FF214" s="316"/>
      <c r="FG214" s="316"/>
      <c r="FH214" s="316"/>
      <c r="FI214" s="316"/>
      <c r="FJ214" s="316"/>
      <c r="FK214" s="316"/>
      <c r="FL214" s="316"/>
      <c r="FM214" s="316"/>
      <c r="FN214" s="316"/>
      <c r="FO214" s="316"/>
      <c r="FP214" s="316"/>
      <c r="FQ214" s="316"/>
      <c r="FR214" s="316"/>
      <c r="FS214" s="316"/>
      <c r="FT214" s="316"/>
      <c r="FU214" s="316"/>
      <c r="FV214" s="316"/>
      <c r="FW214" s="316"/>
      <c r="FX214" s="316"/>
      <c r="FY214" s="316"/>
      <c r="FZ214" s="316"/>
      <c r="GA214" s="316"/>
      <c r="GB214" s="316"/>
      <c r="GC214" s="316"/>
      <c r="GD214" s="316"/>
      <c r="GE214" s="316"/>
      <c r="GF214" s="316"/>
      <c r="GG214" s="316"/>
      <c r="GH214" s="316"/>
      <c r="GI214" s="316"/>
      <c r="GJ214" s="316"/>
      <c r="GK214" s="316"/>
      <c r="GL214" s="316"/>
      <c r="GM214" s="316"/>
      <c r="GN214" s="316"/>
      <c r="GO214" s="316"/>
      <c r="GP214" s="316"/>
      <c r="GQ214" s="316"/>
      <c r="GR214" s="316"/>
      <c r="GS214" s="316"/>
      <c r="GT214" s="316"/>
      <c r="GU214" s="316"/>
      <c r="GV214" s="316"/>
      <c r="GW214" s="316"/>
      <c r="GX214" s="316"/>
      <c r="GY214" s="316"/>
      <c r="GZ214" s="316"/>
      <c r="HA214" s="316"/>
      <c r="HB214" s="316"/>
      <c r="HC214" s="316"/>
      <c r="HD214" s="316"/>
      <c r="HE214" s="316"/>
      <c r="HF214" s="316"/>
      <c r="HG214" s="316"/>
      <c r="HH214" s="316"/>
      <c r="HI214" s="316"/>
      <c r="HJ214" s="316"/>
      <c r="HK214" s="316"/>
      <c r="HL214" s="316"/>
      <c r="HM214" s="316"/>
      <c r="HN214" s="316"/>
      <c r="HO214" s="316"/>
      <c r="HP214" s="316"/>
      <c r="HQ214" s="316"/>
      <c r="HR214" s="316"/>
      <c r="HS214" s="316"/>
      <c r="HT214" s="316"/>
      <c r="HU214" s="316"/>
      <c r="HV214" s="316"/>
      <c r="HW214" s="316"/>
      <c r="HX214" s="316"/>
      <c r="HY214" s="316"/>
      <c r="HZ214" s="316"/>
      <c r="IA214" s="316"/>
      <c r="IB214" s="316"/>
      <c r="IC214" s="316"/>
      <c r="ID214" s="316"/>
      <c r="IE214" s="316"/>
      <c r="IF214" s="316"/>
      <c r="IG214" s="316"/>
      <c r="IH214" s="316"/>
      <c r="II214" s="316"/>
      <c r="IJ214" s="316"/>
      <c r="IK214" s="316"/>
      <c r="IL214" s="316"/>
      <c r="IM214" s="316"/>
      <c r="IN214" s="316"/>
      <c r="IO214" s="316"/>
      <c r="IP214" s="316"/>
      <c r="IQ214" s="316"/>
      <c r="IR214" s="316"/>
    </row>
    <row r="215" spans="1:252" s="151" customFormat="1" ht="12.75">
      <c r="A215" s="316"/>
      <c r="B215" s="316"/>
      <c r="C215" s="316"/>
      <c r="D215" s="316"/>
      <c r="E215" s="316"/>
      <c r="F215" s="316"/>
      <c r="G215" s="318"/>
      <c r="H215" s="316"/>
      <c r="I215" s="316"/>
      <c r="J215" s="316"/>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316"/>
      <c r="EK215" s="316"/>
      <c r="EL215" s="316"/>
      <c r="EM215" s="316"/>
      <c r="EN215" s="316"/>
      <c r="EO215" s="316"/>
      <c r="EP215" s="316"/>
      <c r="EQ215" s="316"/>
      <c r="ER215" s="316"/>
      <c r="ES215" s="316"/>
      <c r="ET215" s="316"/>
      <c r="EU215" s="316"/>
      <c r="EV215" s="316"/>
      <c r="EW215" s="316"/>
      <c r="EX215" s="316"/>
      <c r="EY215" s="316"/>
      <c r="EZ215" s="316"/>
      <c r="FA215" s="316"/>
      <c r="FB215" s="316"/>
      <c r="FC215" s="316"/>
      <c r="FD215" s="316"/>
      <c r="FE215" s="316"/>
      <c r="FF215" s="316"/>
      <c r="FG215" s="316"/>
      <c r="FH215" s="316"/>
      <c r="FI215" s="316"/>
      <c r="FJ215" s="316"/>
      <c r="FK215" s="316"/>
      <c r="FL215" s="316"/>
      <c r="FM215" s="316"/>
      <c r="FN215" s="316"/>
      <c r="FO215" s="316"/>
      <c r="FP215" s="316"/>
      <c r="FQ215" s="316"/>
      <c r="FR215" s="316"/>
      <c r="FS215" s="316"/>
      <c r="FT215" s="316"/>
      <c r="FU215" s="316"/>
      <c r="FV215" s="316"/>
      <c r="FW215" s="316"/>
      <c r="FX215" s="316"/>
      <c r="FY215" s="316"/>
      <c r="FZ215" s="316"/>
      <c r="GA215" s="316"/>
      <c r="GB215" s="316"/>
      <c r="GC215" s="316"/>
      <c r="GD215" s="316"/>
      <c r="GE215" s="316"/>
      <c r="GF215" s="316"/>
      <c r="GG215" s="316"/>
      <c r="GH215" s="316"/>
      <c r="GI215" s="316"/>
      <c r="GJ215" s="316"/>
      <c r="GK215" s="316"/>
      <c r="GL215" s="316"/>
      <c r="GM215" s="316"/>
      <c r="GN215" s="316"/>
      <c r="GO215" s="316"/>
      <c r="GP215" s="316"/>
      <c r="GQ215" s="316"/>
      <c r="GR215" s="316"/>
      <c r="GS215" s="316"/>
      <c r="GT215" s="316"/>
      <c r="GU215" s="316"/>
      <c r="GV215" s="316"/>
      <c r="GW215" s="316"/>
      <c r="GX215" s="316"/>
      <c r="GY215" s="316"/>
      <c r="GZ215" s="316"/>
      <c r="HA215" s="316"/>
      <c r="HB215" s="316"/>
      <c r="HC215" s="316"/>
      <c r="HD215" s="316"/>
      <c r="HE215" s="316"/>
      <c r="HF215" s="316"/>
      <c r="HG215" s="316"/>
      <c r="HH215" s="316"/>
      <c r="HI215" s="316"/>
      <c r="HJ215" s="316"/>
      <c r="HK215" s="316"/>
      <c r="HL215" s="316"/>
      <c r="HM215" s="316"/>
      <c r="HN215" s="316"/>
      <c r="HO215" s="316"/>
      <c r="HP215" s="316"/>
      <c r="HQ215" s="316"/>
      <c r="HR215" s="316"/>
      <c r="HS215" s="316"/>
      <c r="HT215" s="316"/>
      <c r="HU215" s="316"/>
      <c r="HV215" s="316"/>
      <c r="HW215" s="316"/>
      <c r="HX215" s="316"/>
      <c r="HY215" s="316"/>
      <c r="HZ215" s="316"/>
      <c r="IA215" s="316"/>
      <c r="IB215" s="316"/>
      <c r="IC215" s="316"/>
      <c r="ID215" s="316"/>
      <c r="IE215" s="316"/>
      <c r="IF215" s="316"/>
      <c r="IG215" s="316"/>
      <c r="IH215" s="316"/>
      <c r="II215" s="316"/>
      <c r="IJ215" s="316"/>
      <c r="IK215" s="316"/>
      <c r="IL215" s="316"/>
      <c r="IM215" s="316"/>
      <c r="IN215" s="316"/>
      <c r="IO215" s="316"/>
      <c r="IP215" s="316"/>
      <c r="IQ215" s="316"/>
      <c r="IR215" s="316"/>
    </row>
    <row r="216" spans="1:252" s="151" customFormat="1" ht="12.75">
      <c r="A216" s="316"/>
      <c r="B216" s="316"/>
      <c r="C216" s="316"/>
      <c r="D216" s="316"/>
      <c r="E216" s="316"/>
      <c r="F216" s="316"/>
      <c r="G216" s="318"/>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316"/>
      <c r="EK216" s="316"/>
      <c r="EL216" s="316"/>
      <c r="EM216" s="316"/>
      <c r="EN216" s="316"/>
      <c r="EO216" s="316"/>
      <c r="EP216" s="316"/>
      <c r="EQ216" s="316"/>
      <c r="ER216" s="316"/>
      <c r="ES216" s="316"/>
      <c r="ET216" s="316"/>
      <c r="EU216" s="316"/>
      <c r="EV216" s="316"/>
      <c r="EW216" s="316"/>
      <c r="EX216" s="316"/>
      <c r="EY216" s="316"/>
      <c r="EZ216" s="316"/>
      <c r="FA216" s="316"/>
      <c r="FB216" s="316"/>
      <c r="FC216" s="316"/>
      <c r="FD216" s="316"/>
      <c r="FE216" s="316"/>
      <c r="FF216" s="316"/>
      <c r="FG216" s="316"/>
      <c r="FH216" s="316"/>
      <c r="FI216" s="316"/>
      <c r="FJ216" s="316"/>
      <c r="FK216" s="316"/>
      <c r="FL216" s="316"/>
      <c r="FM216" s="316"/>
      <c r="FN216" s="316"/>
      <c r="FO216" s="316"/>
      <c r="FP216" s="316"/>
      <c r="FQ216" s="316"/>
      <c r="FR216" s="316"/>
      <c r="FS216" s="316"/>
      <c r="FT216" s="316"/>
      <c r="FU216" s="316"/>
      <c r="FV216" s="316"/>
      <c r="FW216" s="316"/>
      <c r="FX216" s="316"/>
      <c r="FY216" s="316"/>
      <c r="FZ216" s="316"/>
      <c r="GA216" s="316"/>
      <c r="GB216" s="316"/>
      <c r="GC216" s="316"/>
      <c r="GD216" s="316"/>
      <c r="GE216" s="316"/>
      <c r="GF216" s="316"/>
      <c r="GG216" s="316"/>
      <c r="GH216" s="316"/>
      <c r="GI216" s="316"/>
      <c r="GJ216" s="316"/>
      <c r="GK216" s="316"/>
      <c r="GL216" s="316"/>
      <c r="GM216" s="316"/>
      <c r="GN216" s="316"/>
      <c r="GO216" s="316"/>
      <c r="GP216" s="316"/>
      <c r="GQ216" s="316"/>
      <c r="GR216" s="316"/>
      <c r="GS216" s="316"/>
      <c r="GT216" s="316"/>
      <c r="GU216" s="316"/>
      <c r="GV216" s="316"/>
      <c r="GW216" s="316"/>
      <c r="GX216" s="316"/>
      <c r="GY216" s="316"/>
      <c r="GZ216" s="316"/>
      <c r="HA216" s="316"/>
      <c r="HB216" s="316"/>
      <c r="HC216" s="316"/>
      <c r="HD216" s="316"/>
      <c r="HE216" s="316"/>
      <c r="HF216" s="316"/>
      <c r="HG216" s="316"/>
      <c r="HH216" s="316"/>
      <c r="HI216" s="316"/>
      <c r="HJ216" s="316"/>
      <c r="HK216" s="316"/>
      <c r="HL216" s="316"/>
      <c r="HM216" s="316"/>
      <c r="HN216" s="316"/>
      <c r="HO216" s="316"/>
      <c r="HP216" s="316"/>
      <c r="HQ216" s="316"/>
      <c r="HR216" s="316"/>
      <c r="HS216" s="316"/>
      <c r="HT216" s="316"/>
      <c r="HU216" s="316"/>
      <c r="HV216" s="316"/>
      <c r="HW216" s="316"/>
      <c r="HX216" s="316"/>
      <c r="HY216" s="316"/>
      <c r="HZ216" s="316"/>
      <c r="IA216" s="316"/>
      <c r="IB216" s="316"/>
      <c r="IC216" s="316"/>
      <c r="ID216" s="316"/>
      <c r="IE216" s="316"/>
      <c r="IF216" s="316"/>
      <c r="IG216" s="316"/>
      <c r="IH216" s="316"/>
      <c r="II216" s="316"/>
      <c r="IJ216" s="316"/>
      <c r="IK216" s="316"/>
      <c r="IL216" s="316"/>
      <c r="IM216" s="316"/>
      <c r="IN216" s="316"/>
      <c r="IO216" s="316"/>
      <c r="IP216" s="316"/>
      <c r="IQ216" s="316"/>
      <c r="IR216" s="316"/>
    </row>
    <row r="217" spans="1:252" s="151" customFormat="1" ht="12.75">
      <c r="A217" s="316"/>
      <c r="B217" s="316"/>
      <c r="C217" s="316"/>
      <c r="D217" s="316"/>
      <c r="E217" s="316"/>
      <c r="F217" s="316"/>
      <c r="G217" s="318"/>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c r="GX217" s="316"/>
      <c r="GY217" s="316"/>
      <c r="GZ217" s="316"/>
      <c r="HA217" s="316"/>
      <c r="HB217" s="316"/>
      <c r="HC217" s="316"/>
      <c r="HD217" s="316"/>
      <c r="HE217" s="316"/>
      <c r="HF217" s="316"/>
      <c r="HG217" s="316"/>
      <c r="HH217" s="316"/>
      <c r="HI217" s="316"/>
      <c r="HJ217" s="316"/>
      <c r="HK217" s="316"/>
      <c r="HL217" s="316"/>
      <c r="HM217" s="316"/>
      <c r="HN217" s="316"/>
      <c r="HO217" s="316"/>
      <c r="HP217" s="316"/>
      <c r="HQ217" s="316"/>
      <c r="HR217" s="316"/>
      <c r="HS217" s="316"/>
      <c r="HT217" s="316"/>
      <c r="HU217" s="316"/>
      <c r="HV217" s="316"/>
      <c r="HW217" s="316"/>
      <c r="HX217" s="316"/>
      <c r="HY217" s="316"/>
      <c r="HZ217" s="316"/>
      <c r="IA217" s="316"/>
      <c r="IB217" s="316"/>
      <c r="IC217" s="316"/>
      <c r="ID217" s="316"/>
      <c r="IE217" s="316"/>
      <c r="IF217" s="316"/>
      <c r="IG217" s="316"/>
      <c r="IH217" s="316"/>
      <c r="II217" s="316"/>
      <c r="IJ217" s="316"/>
      <c r="IK217" s="316"/>
      <c r="IL217" s="316"/>
      <c r="IM217" s="316"/>
      <c r="IN217" s="316"/>
      <c r="IO217" s="316"/>
      <c r="IP217" s="316"/>
      <c r="IQ217" s="316"/>
      <c r="IR217" s="316"/>
    </row>
    <row r="218" spans="1:252" s="151" customFormat="1" ht="12.75">
      <c r="A218" s="316"/>
      <c r="B218" s="316"/>
      <c r="C218" s="316"/>
      <c r="D218" s="316"/>
      <c r="E218" s="316"/>
      <c r="F218" s="316"/>
      <c r="G218" s="318"/>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c r="GX218" s="316"/>
      <c r="GY218" s="316"/>
      <c r="GZ218" s="316"/>
      <c r="HA218" s="316"/>
      <c r="HB218" s="316"/>
      <c r="HC218" s="316"/>
      <c r="HD218" s="316"/>
      <c r="HE218" s="316"/>
      <c r="HF218" s="316"/>
      <c r="HG218" s="316"/>
      <c r="HH218" s="316"/>
      <c r="HI218" s="316"/>
      <c r="HJ218" s="316"/>
      <c r="HK218" s="316"/>
      <c r="HL218" s="316"/>
      <c r="HM218" s="316"/>
      <c r="HN218" s="316"/>
      <c r="HO218" s="316"/>
      <c r="HP218" s="316"/>
      <c r="HQ218" s="316"/>
      <c r="HR218" s="316"/>
      <c r="HS218" s="316"/>
      <c r="HT218" s="316"/>
      <c r="HU218" s="316"/>
      <c r="HV218" s="316"/>
      <c r="HW218" s="316"/>
      <c r="HX218" s="316"/>
      <c r="HY218" s="316"/>
      <c r="HZ218" s="316"/>
      <c r="IA218" s="316"/>
      <c r="IB218" s="316"/>
      <c r="IC218" s="316"/>
      <c r="ID218" s="316"/>
      <c r="IE218" s="316"/>
      <c r="IF218" s="316"/>
      <c r="IG218" s="316"/>
      <c r="IH218" s="316"/>
      <c r="II218" s="316"/>
      <c r="IJ218" s="316"/>
      <c r="IK218" s="316"/>
      <c r="IL218" s="316"/>
      <c r="IM218" s="316"/>
      <c r="IN218" s="316"/>
      <c r="IO218" s="316"/>
      <c r="IP218" s="316"/>
      <c r="IQ218" s="316"/>
      <c r="IR218" s="316"/>
    </row>
    <row r="219" spans="1:252" s="151" customFormat="1" ht="12.75">
      <c r="A219" s="316"/>
      <c r="B219" s="316"/>
      <c r="C219" s="316"/>
      <c r="D219" s="316"/>
      <c r="E219" s="316"/>
      <c r="F219" s="316"/>
      <c r="G219" s="318"/>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c r="EJ219" s="316"/>
      <c r="EK219" s="316"/>
      <c r="EL219" s="316"/>
      <c r="EM219" s="316"/>
      <c r="EN219" s="316"/>
      <c r="EO219" s="316"/>
      <c r="EP219" s="316"/>
      <c r="EQ219" s="316"/>
      <c r="ER219" s="316"/>
      <c r="ES219" s="316"/>
      <c r="ET219" s="316"/>
      <c r="EU219" s="316"/>
      <c r="EV219" s="316"/>
      <c r="EW219" s="316"/>
      <c r="EX219" s="316"/>
      <c r="EY219" s="316"/>
      <c r="EZ219" s="316"/>
      <c r="FA219" s="316"/>
      <c r="FB219" s="316"/>
      <c r="FC219" s="316"/>
      <c r="FD219" s="316"/>
      <c r="FE219" s="316"/>
      <c r="FF219" s="316"/>
      <c r="FG219" s="316"/>
      <c r="FH219" s="316"/>
      <c r="FI219" s="316"/>
      <c r="FJ219" s="316"/>
      <c r="FK219" s="316"/>
      <c r="FL219" s="316"/>
      <c r="FM219" s="316"/>
      <c r="FN219" s="316"/>
      <c r="FO219" s="316"/>
      <c r="FP219" s="316"/>
      <c r="FQ219" s="316"/>
      <c r="FR219" s="316"/>
      <c r="FS219" s="316"/>
      <c r="FT219" s="316"/>
      <c r="FU219" s="316"/>
      <c r="FV219" s="316"/>
      <c r="FW219" s="316"/>
      <c r="FX219" s="316"/>
      <c r="FY219" s="316"/>
      <c r="FZ219" s="316"/>
      <c r="GA219" s="316"/>
      <c r="GB219" s="316"/>
      <c r="GC219" s="316"/>
      <c r="GD219" s="316"/>
      <c r="GE219" s="316"/>
      <c r="GF219" s="316"/>
      <c r="GG219" s="316"/>
      <c r="GH219" s="316"/>
      <c r="GI219" s="316"/>
      <c r="GJ219" s="316"/>
      <c r="GK219" s="316"/>
      <c r="GL219" s="316"/>
      <c r="GM219" s="316"/>
      <c r="GN219" s="316"/>
      <c r="GO219" s="316"/>
      <c r="GP219" s="316"/>
      <c r="GQ219" s="316"/>
      <c r="GR219" s="316"/>
      <c r="GS219" s="316"/>
      <c r="GT219" s="316"/>
      <c r="GU219" s="316"/>
      <c r="GV219" s="316"/>
      <c r="GW219" s="316"/>
      <c r="GX219" s="316"/>
      <c r="GY219" s="316"/>
      <c r="GZ219" s="316"/>
      <c r="HA219" s="316"/>
      <c r="HB219" s="316"/>
      <c r="HC219" s="316"/>
      <c r="HD219" s="316"/>
      <c r="HE219" s="316"/>
      <c r="HF219" s="316"/>
      <c r="HG219" s="316"/>
      <c r="HH219" s="316"/>
      <c r="HI219" s="316"/>
      <c r="HJ219" s="316"/>
      <c r="HK219" s="316"/>
      <c r="HL219" s="316"/>
      <c r="HM219" s="316"/>
      <c r="HN219" s="316"/>
      <c r="HO219" s="316"/>
      <c r="HP219" s="316"/>
      <c r="HQ219" s="316"/>
      <c r="HR219" s="316"/>
      <c r="HS219" s="316"/>
      <c r="HT219" s="316"/>
      <c r="HU219" s="316"/>
      <c r="HV219" s="316"/>
      <c r="HW219" s="316"/>
      <c r="HX219" s="316"/>
      <c r="HY219" s="316"/>
      <c r="HZ219" s="316"/>
      <c r="IA219" s="316"/>
      <c r="IB219" s="316"/>
      <c r="IC219" s="316"/>
      <c r="ID219" s="316"/>
      <c r="IE219" s="316"/>
      <c r="IF219" s="316"/>
      <c r="IG219" s="316"/>
      <c r="IH219" s="316"/>
      <c r="II219" s="316"/>
      <c r="IJ219" s="316"/>
      <c r="IK219" s="316"/>
      <c r="IL219" s="316"/>
      <c r="IM219" s="316"/>
      <c r="IN219" s="316"/>
      <c r="IO219" s="316"/>
      <c r="IP219" s="316"/>
      <c r="IQ219" s="316"/>
      <c r="IR219" s="316"/>
    </row>
    <row r="220" spans="1:252" s="151" customFormat="1" ht="12.75">
      <c r="A220" s="316"/>
      <c r="B220" s="316"/>
      <c r="C220" s="316"/>
      <c r="D220" s="316"/>
      <c r="E220" s="316"/>
      <c r="F220" s="316"/>
      <c r="G220" s="318"/>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6"/>
      <c r="BZ220" s="316"/>
      <c r="CA220" s="316"/>
      <c r="CB220" s="316"/>
      <c r="CC220" s="316"/>
      <c r="CD220" s="316"/>
      <c r="CE220" s="316"/>
      <c r="CF220" s="316"/>
      <c r="CG220" s="316"/>
      <c r="CH220" s="316"/>
      <c r="CI220" s="316"/>
      <c r="CJ220" s="316"/>
      <c r="CK220" s="316"/>
      <c r="CL220" s="316"/>
      <c r="CM220" s="316"/>
      <c r="CN220" s="316"/>
      <c r="CO220" s="316"/>
      <c r="CP220" s="316"/>
      <c r="CQ220" s="316"/>
      <c r="CR220" s="316"/>
      <c r="CS220" s="316"/>
      <c r="CT220" s="316"/>
      <c r="CU220" s="316"/>
      <c r="CV220" s="316"/>
      <c r="CW220" s="316"/>
      <c r="CX220" s="316"/>
      <c r="CY220" s="316"/>
      <c r="CZ220" s="316"/>
      <c r="DA220" s="316"/>
      <c r="DB220" s="316"/>
      <c r="DC220" s="316"/>
      <c r="DD220" s="316"/>
      <c r="DE220" s="316"/>
      <c r="DF220" s="316"/>
      <c r="DG220" s="316"/>
      <c r="DH220" s="316"/>
      <c r="DI220" s="316"/>
      <c r="DJ220" s="316"/>
      <c r="DK220" s="316"/>
      <c r="DL220" s="316"/>
      <c r="DM220" s="316"/>
      <c r="DN220" s="316"/>
      <c r="DO220" s="316"/>
      <c r="DP220" s="316"/>
      <c r="DQ220" s="316"/>
      <c r="DR220" s="316"/>
      <c r="DS220" s="316"/>
      <c r="DT220" s="316"/>
      <c r="DU220" s="316"/>
      <c r="DV220" s="316"/>
      <c r="DW220" s="316"/>
      <c r="DX220" s="316"/>
      <c r="DY220" s="316"/>
      <c r="DZ220" s="316"/>
      <c r="EA220" s="316"/>
      <c r="EB220" s="316"/>
      <c r="EC220" s="316"/>
      <c r="ED220" s="316"/>
      <c r="EE220" s="316"/>
      <c r="EF220" s="316"/>
      <c r="EG220" s="316"/>
      <c r="EH220" s="316"/>
      <c r="EI220" s="316"/>
      <c r="EJ220" s="316"/>
      <c r="EK220" s="316"/>
      <c r="EL220" s="316"/>
      <c r="EM220" s="316"/>
      <c r="EN220" s="316"/>
      <c r="EO220" s="316"/>
      <c r="EP220" s="316"/>
      <c r="EQ220" s="316"/>
      <c r="ER220" s="316"/>
      <c r="ES220" s="316"/>
      <c r="ET220" s="316"/>
      <c r="EU220" s="316"/>
      <c r="EV220" s="316"/>
      <c r="EW220" s="316"/>
      <c r="EX220" s="316"/>
      <c r="EY220" s="316"/>
      <c r="EZ220" s="316"/>
      <c r="FA220" s="316"/>
      <c r="FB220" s="316"/>
      <c r="FC220" s="316"/>
      <c r="FD220" s="316"/>
      <c r="FE220" s="316"/>
      <c r="FF220" s="316"/>
      <c r="FG220" s="316"/>
      <c r="FH220" s="316"/>
      <c r="FI220" s="316"/>
      <c r="FJ220" s="316"/>
      <c r="FK220" s="316"/>
      <c r="FL220" s="316"/>
      <c r="FM220" s="316"/>
      <c r="FN220" s="316"/>
      <c r="FO220" s="316"/>
      <c r="FP220" s="316"/>
      <c r="FQ220" s="316"/>
      <c r="FR220" s="316"/>
      <c r="FS220" s="316"/>
      <c r="FT220" s="316"/>
      <c r="FU220" s="316"/>
      <c r="FV220" s="316"/>
      <c r="FW220" s="316"/>
      <c r="FX220" s="316"/>
      <c r="FY220" s="316"/>
      <c r="FZ220" s="316"/>
      <c r="GA220" s="316"/>
      <c r="GB220" s="316"/>
      <c r="GC220" s="316"/>
      <c r="GD220" s="316"/>
      <c r="GE220" s="316"/>
      <c r="GF220" s="316"/>
      <c r="GG220" s="316"/>
      <c r="GH220" s="316"/>
      <c r="GI220" s="316"/>
      <c r="GJ220" s="316"/>
      <c r="GK220" s="316"/>
      <c r="GL220" s="316"/>
      <c r="GM220" s="316"/>
      <c r="GN220" s="316"/>
      <c r="GO220" s="316"/>
      <c r="GP220" s="316"/>
      <c r="GQ220" s="316"/>
      <c r="GR220" s="316"/>
      <c r="GS220" s="316"/>
      <c r="GT220" s="316"/>
      <c r="GU220" s="316"/>
      <c r="GV220" s="316"/>
      <c r="GW220" s="316"/>
      <c r="GX220" s="316"/>
      <c r="GY220" s="316"/>
      <c r="GZ220" s="316"/>
      <c r="HA220" s="316"/>
      <c r="HB220" s="316"/>
      <c r="HC220" s="316"/>
      <c r="HD220" s="316"/>
      <c r="HE220" s="316"/>
      <c r="HF220" s="316"/>
      <c r="HG220" s="316"/>
      <c r="HH220" s="316"/>
      <c r="HI220" s="316"/>
      <c r="HJ220" s="316"/>
      <c r="HK220" s="316"/>
      <c r="HL220" s="316"/>
      <c r="HM220" s="316"/>
      <c r="HN220" s="316"/>
      <c r="HO220" s="316"/>
      <c r="HP220" s="316"/>
      <c r="HQ220" s="316"/>
      <c r="HR220" s="316"/>
      <c r="HS220" s="316"/>
      <c r="HT220" s="316"/>
      <c r="HU220" s="316"/>
      <c r="HV220" s="316"/>
      <c r="HW220" s="316"/>
      <c r="HX220" s="316"/>
      <c r="HY220" s="316"/>
      <c r="HZ220" s="316"/>
      <c r="IA220" s="316"/>
      <c r="IB220" s="316"/>
      <c r="IC220" s="316"/>
      <c r="ID220" s="316"/>
      <c r="IE220" s="316"/>
      <c r="IF220" s="316"/>
      <c r="IG220" s="316"/>
      <c r="IH220" s="316"/>
      <c r="II220" s="316"/>
      <c r="IJ220" s="316"/>
      <c r="IK220" s="316"/>
      <c r="IL220" s="316"/>
      <c r="IM220" s="316"/>
      <c r="IN220" s="316"/>
      <c r="IO220" s="316"/>
      <c r="IP220" s="316"/>
      <c r="IQ220" s="316"/>
      <c r="IR220" s="316"/>
    </row>
  </sheetData>
  <sheetProtection password="D318" sheet="1" objects="1" scenarios="1" formatCells="0" formatColumns="0" formatRows="0" selectLockedCells="1"/>
  <mergeCells count="66">
    <mergeCell ref="C18:F18"/>
    <mergeCell ref="A6:B6"/>
    <mergeCell ref="A8:B8"/>
    <mergeCell ref="C8:F8"/>
    <mergeCell ref="A9:B9"/>
    <mergeCell ref="C9:F9"/>
    <mergeCell ref="C7:F7"/>
    <mergeCell ref="C6:F6"/>
    <mergeCell ref="A7:B7"/>
    <mergeCell ref="K41:N42"/>
    <mergeCell ref="H41:H42"/>
    <mergeCell ref="B36:N36"/>
    <mergeCell ref="B29:N29"/>
    <mergeCell ref="B31:N31"/>
    <mergeCell ref="B30:N30"/>
    <mergeCell ref="B32:N32"/>
    <mergeCell ref="B33:N33"/>
    <mergeCell ref="B34:N34"/>
    <mergeCell ref="B37:N37"/>
    <mergeCell ref="B38:N38"/>
    <mergeCell ref="M40:N40"/>
    <mergeCell ref="B35:N35"/>
    <mergeCell ref="A20:M20"/>
    <mergeCell ref="A23:N23"/>
    <mergeCell ref="B27:N27"/>
    <mergeCell ref="A24:I24"/>
    <mergeCell ref="A25:N25"/>
    <mergeCell ref="B26:N26"/>
    <mergeCell ref="B28:N28"/>
    <mergeCell ref="A1:K1"/>
    <mergeCell ref="A3:B3"/>
    <mergeCell ref="C3:F3"/>
    <mergeCell ref="A5:B5"/>
    <mergeCell ref="C5:F5"/>
    <mergeCell ref="A41:A42"/>
    <mergeCell ref="B41:F42"/>
    <mergeCell ref="C14:F14"/>
    <mergeCell ref="A10:B10"/>
    <mergeCell ref="C10:F10"/>
    <mergeCell ref="B53:F53"/>
    <mergeCell ref="K53:N53"/>
    <mergeCell ref="B54:F54"/>
    <mergeCell ref="K54:N54"/>
    <mergeCell ref="B51:F51"/>
    <mergeCell ref="B50:F50"/>
    <mergeCell ref="K51:N51"/>
    <mergeCell ref="B52:F52"/>
    <mergeCell ref="K52:N52"/>
    <mergeCell ref="K50:N50"/>
    <mergeCell ref="B46:F46"/>
    <mergeCell ref="B47:F47"/>
    <mergeCell ref="K43:N43"/>
    <mergeCell ref="K49:N49"/>
    <mergeCell ref="K44:N44"/>
    <mergeCell ref="B49:F49"/>
    <mergeCell ref="K45:N45"/>
    <mergeCell ref="K46:N46"/>
    <mergeCell ref="B48:F48"/>
    <mergeCell ref="K47:N47"/>
    <mergeCell ref="K48:N48"/>
    <mergeCell ref="G41:G42"/>
    <mergeCell ref="B45:F45"/>
    <mergeCell ref="B44:F44"/>
    <mergeCell ref="B43:F43"/>
    <mergeCell ref="I41:I42"/>
    <mergeCell ref="J41:J42"/>
  </mergeCells>
  <conditionalFormatting sqref="A43:F54 A27:N38 C5:F10 C14:F14 C18:F18">
    <cfRule type="cellIs" priority="1" dxfId="0" operator="notEqual" stopIfTrue="1">
      <formula>IS5</formula>
    </cfRule>
  </conditionalFormatting>
  <conditionalFormatting sqref="G43:H54">
    <cfRule type="cellIs" priority="2" dxfId="0" operator="notEqual" stopIfTrue="1">
      <formula>IU43</formula>
    </cfRule>
  </conditionalFormatting>
  <conditionalFormatting sqref="D12:D13 D16:D17">
    <cfRule type="cellIs" priority="3" dxfId="0" operator="notEqual" stopIfTrue="1">
      <formula>IU12</formula>
    </cfRule>
  </conditionalFormatting>
  <conditionalFormatting sqref="F12:F13 F16:F17">
    <cfRule type="cellIs" priority="4" dxfId="0"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7 D12:D13 F12:F13 D16:D17 F16:F17 C18 C9:F10 D8:F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2011-01-10T07:24:33Z</cp:lastPrinted>
  <dcterms:created xsi:type="dcterms:W3CDTF">2005-11-03T14:33:15Z</dcterms:created>
  <dcterms:modified xsi:type="dcterms:W3CDTF">2011-03-14T18:45:17Z</dcterms:modified>
  <cp:category/>
  <cp:version/>
  <cp:contentType/>
  <cp:contentStatus/>
</cp:coreProperties>
</file>