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2145" yWindow="105" windowWidth="11340" windowHeight="9345"/>
  </bookViews>
  <sheets>
    <sheet name="TB_Financial Data" sheetId="4" r:id="rId1"/>
    <sheet name="Definitions" sheetId="2" r:id="rId2"/>
    <sheet name="Annex 1" sheetId="5" r:id="rId3"/>
    <sheet name="Annex 2" sheetId="6" r:id="rId4"/>
    <sheet name="Annex 3" sheetId="7" r:id="rId5"/>
    <sheet name="Exp. Summary" sheetId="8" r:id="rId6"/>
  </sheets>
  <externalReferences>
    <externalReference r:id="rId7"/>
  </externalReferences>
  <definedNames>
    <definedName name="list">Definitions!$C$4:$C$7</definedName>
    <definedName name="list1">Definitions!$L$10:$L$13</definedName>
    <definedName name="list2">Definitions!$B$40:$B$45</definedName>
    <definedName name="listH">Definitions!#REF!</definedName>
    <definedName name="listie">Definitions!$B$30:$B$37</definedName>
    <definedName name="listmac">Definitions!$B$40:$B$46</definedName>
    <definedName name="listnew">Definitions!$B$30:$B$59</definedName>
    <definedName name="listS">Definitions!$B$60:$B$80</definedName>
    <definedName name="listsda">Definitions!$B$60:$B$74</definedName>
    <definedName name="listsdah">Definitions!$C$30:$C$54</definedName>
    <definedName name="listsdahiv">Definitions!$C$61:$C$89</definedName>
    <definedName name="listsdahiv1">Definitions!$C$60:$C$89</definedName>
    <definedName name="listserv">Definitions!$B$60:$B$75</definedName>
    <definedName name="_xlnm.Print_Area" localSheetId="1">Definitions!#REF!</definedName>
    <definedName name="_xlnm.Print_Area" localSheetId="0">'TB_Financial Data'!#REF!</definedName>
    <definedName name="SD">#REF!</definedName>
    <definedName name="SDA">#REF!</definedName>
  </definedNames>
  <calcPr calcId="124519"/>
</workbook>
</file>

<file path=xl/calcChain.xml><?xml version="1.0" encoding="utf-8"?>
<calcChain xmlns="http://schemas.openxmlformats.org/spreadsheetml/2006/main">
  <c r="F40" i="4"/>
  <c r="F25"/>
  <c r="G51"/>
  <c r="K51"/>
  <c r="G29"/>
  <c r="K29"/>
  <c r="G53"/>
  <c r="K53"/>
  <c r="F38" l="1"/>
  <c r="J27" l="1"/>
  <c r="F36"/>
  <c r="J36" s="1"/>
  <c r="G54" l="1"/>
  <c r="K54"/>
  <c r="J39"/>
  <c r="J43"/>
  <c r="J42"/>
  <c r="J41"/>
  <c r="J40"/>
  <c r="J38"/>
  <c r="J37"/>
  <c r="K37" s="1"/>
  <c r="I28"/>
  <c r="I35"/>
  <c r="I43"/>
  <c r="K43" s="1"/>
  <c r="I42"/>
  <c r="K42" s="1"/>
  <c r="I41"/>
  <c r="I40"/>
  <c r="I39"/>
  <c r="I38"/>
  <c r="I37"/>
  <c r="I36"/>
  <c r="J35"/>
  <c r="G41"/>
  <c r="G42"/>
  <c r="G43"/>
  <c r="F23"/>
  <c r="J23" s="1"/>
  <c r="I27"/>
  <c r="I26"/>
  <c r="I25"/>
  <c r="I24"/>
  <c r="I23"/>
  <c r="I22"/>
  <c r="I21"/>
  <c r="I20"/>
  <c r="I19"/>
  <c r="I18"/>
  <c r="I17"/>
  <c r="J28"/>
  <c r="J26"/>
  <c r="J25"/>
  <c r="J24"/>
  <c r="J22"/>
  <c r="J21"/>
  <c r="J20"/>
  <c r="J19"/>
  <c r="J18"/>
  <c r="J17"/>
  <c r="K40" l="1"/>
  <c r="K39"/>
  <c r="K38"/>
  <c r="K41"/>
  <c r="K36"/>
  <c r="K35"/>
  <c r="G37" l="1"/>
  <c r="K26"/>
  <c r="K23"/>
  <c r="K22"/>
  <c r="K19"/>
  <c r="K17"/>
  <c r="G39"/>
  <c r="G35"/>
  <c r="G27"/>
  <c r="G40"/>
  <c r="G38"/>
  <c r="G26"/>
  <c r="G25"/>
  <c r="G24"/>
  <c r="G23"/>
  <c r="G22"/>
  <c r="G21"/>
  <c r="G20"/>
  <c r="G19"/>
  <c r="G18"/>
  <c r="G17"/>
  <c r="G52"/>
  <c r="G55"/>
  <c r="J16" i="8"/>
  <c r="K16"/>
  <c r="L16"/>
  <c r="M16"/>
  <c r="N16"/>
  <c r="O16"/>
  <c r="P16"/>
  <c r="P17"/>
  <c r="A16"/>
  <c r="C16"/>
  <c r="D16"/>
  <c r="E16"/>
  <c r="F16"/>
  <c r="G16"/>
  <c r="H16"/>
  <c r="H17"/>
  <c r="K55" i="4"/>
  <c r="K52"/>
  <c r="K56" s="1"/>
  <c r="I56"/>
  <c r="E30"/>
  <c r="A22"/>
  <c r="A21"/>
  <c r="A20"/>
  <c r="A19"/>
  <c r="A18"/>
  <c r="A17"/>
  <c r="E44"/>
  <c r="F30"/>
  <c r="E56"/>
  <c r="J56"/>
  <c r="F44"/>
  <c r="F56"/>
  <c r="G28"/>
  <c r="J44" l="1"/>
  <c r="I44"/>
  <c r="G56"/>
  <c r="G36"/>
  <c r="G44" s="1"/>
  <c r="K28"/>
  <c r="K25"/>
  <c r="K24"/>
  <c r="K20"/>
  <c r="K21"/>
  <c r="J30"/>
  <c r="K27"/>
  <c r="K18"/>
  <c r="G30"/>
  <c r="I30"/>
  <c r="K44" l="1"/>
  <c r="K30"/>
</calcChain>
</file>

<file path=xl/comments1.xml><?xml version="1.0" encoding="utf-8"?>
<comments xmlns="http://schemas.openxmlformats.org/spreadsheetml/2006/main">
  <authors>
    <author>ppower</author>
  </authors>
  <commentList>
    <comment ref="G8" authorId="0">
      <text>
        <r>
          <rPr>
            <b/>
            <sz val="8"/>
            <color indexed="81"/>
            <rFont val="Tahoma"/>
            <family val="2"/>
          </rPr>
          <t>Start date for current period cannot be earlier than cumulative period</t>
        </r>
        <r>
          <rPr>
            <sz val="8"/>
            <color indexed="81"/>
            <rFont val="Tahoma"/>
            <family val="2"/>
          </rPr>
          <t xml:space="preserve">
</t>
        </r>
      </text>
    </comment>
    <comment ref="K8" authorId="0">
      <text>
        <r>
          <rPr>
            <b/>
            <sz val="8"/>
            <color indexed="81"/>
            <rFont val="Tahoma"/>
            <family val="2"/>
          </rPr>
          <t>Start date for current period cannot be earlier than cumulative period</t>
        </r>
        <r>
          <rPr>
            <sz val="8"/>
            <color indexed="81"/>
            <rFont val="Tahoma"/>
            <family val="2"/>
          </rPr>
          <t xml:space="preserve">
</t>
        </r>
      </text>
    </comment>
    <comment ref="I15" authorId="0">
      <text>
        <r>
          <rPr>
            <b/>
            <sz val="8"/>
            <color indexed="81"/>
            <rFont val="Tahoma"/>
            <family val="2"/>
          </rPr>
          <t>The Cumulative Period should be from the beginning of the grant up to the end of the current reporting period.</t>
        </r>
        <r>
          <rPr>
            <sz val="8"/>
            <color indexed="81"/>
            <rFont val="Tahoma"/>
            <family val="2"/>
          </rPr>
          <t xml:space="preserve">
</t>
        </r>
      </text>
    </comment>
    <comment ref="H16" authorId="0">
      <text>
        <r>
          <rPr>
            <b/>
            <sz val="8"/>
            <color indexed="81"/>
            <rFont val="Tahoma"/>
            <family val="2"/>
          </rPr>
          <t>Please be as specific as possible when describing the Reason for the Variances. Refer to the Guidance Document for additional information.</t>
        </r>
        <r>
          <rPr>
            <sz val="8"/>
            <color indexed="81"/>
            <rFont val="Tahoma"/>
            <family val="2"/>
          </rPr>
          <t xml:space="preserve">
</t>
        </r>
      </text>
    </comment>
    <comment ref="L16" authorId="0">
      <text>
        <r>
          <rPr>
            <b/>
            <sz val="8"/>
            <color indexed="81"/>
            <rFont val="Tahoma"/>
            <family val="2"/>
          </rPr>
          <t>Please be as specific as possible when describing the Reason for the Variances. Refer to the Guidance Document for additional information.</t>
        </r>
        <r>
          <rPr>
            <sz val="8"/>
            <color indexed="81"/>
            <rFont val="Tahoma"/>
            <family val="2"/>
          </rPr>
          <t xml:space="preserve">
</t>
        </r>
      </text>
    </comment>
    <comment ref="B29" authorId="0">
      <text>
        <r>
          <rPr>
            <b/>
            <sz val="8"/>
            <color indexed="81"/>
            <rFont val="Tahoma"/>
            <family val="2"/>
          </rPr>
          <t>This category should only be used as a last resort if there is a type of cost that absolutely cannot be allocated to another cost category</t>
        </r>
        <r>
          <rPr>
            <sz val="8"/>
            <color indexed="81"/>
            <rFont val="Tahoma"/>
            <family val="2"/>
          </rPr>
          <t xml:space="preserve">
</t>
        </r>
      </text>
    </comment>
    <comment ref="E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F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G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I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J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K30" authorId="0">
      <text>
        <r>
          <rPr>
            <b/>
            <sz val="8"/>
            <color indexed="81"/>
            <rFont val="Tahoma"/>
            <family val="2"/>
          </rPr>
          <t>Please ensure that the figure here agrees with the figure in the corresponding cells in Tables B and C. If they do not the background color will be RED</t>
        </r>
        <r>
          <rPr>
            <sz val="8"/>
            <color indexed="81"/>
            <rFont val="Tahoma"/>
            <family val="2"/>
          </rPr>
          <t xml:space="preserve">
</t>
        </r>
      </text>
    </comment>
    <comment ref="I33" authorId="0">
      <text>
        <r>
          <rPr>
            <b/>
            <sz val="8"/>
            <color indexed="81"/>
            <rFont val="Tahoma"/>
            <family val="2"/>
          </rPr>
          <t xml:space="preserve">The Cumulative Period should be from the beginning of the grant up to the end of the current reporting period.
</t>
        </r>
        <r>
          <rPr>
            <sz val="8"/>
            <color indexed="81"/>
            <rFont val="Tahoma"/>
            <family val="2"/>
          </rPr>
          <t xml:space="preserve">
</t>
        </r>
      </text>
    </comment>
    <comment ref="A34" authorId="0">
      <text>
        <r>
          <rPr>
            <b/>
            <sz val="8"/>
            <color indexed="81"/>
            <rFont val="Tahoma"/>
            <family val="2"/>
          </rPr>
          <t>Insert Number</t>
        </r>
        <r>
          <rPr>
            <sz val="8"/>
            <color indexed="81"/>
            <rFont val="Tahoma"/>
            <family val="2"/>
          </rPr>
          <t xml:space="preserve">
</t>
        </r>
      </text>
    </comment>
    <comment ref="C34" authorId="0">
      <text>
        <r>
          <rPr>
            <sz val="8"/>
            <color indexed="81"/>
            <rFont val="Tahoma"/>
            <family val="2"/>
          </rPr>
          <t>Please remember to include the full name of the objective. If an objective has more than 1 SDA, repeat the objective name on each row for the relevant SDA</t>
        </r>
      </text>
    </comment>
    <comment ref="H34" authorId="0">
      <text>
        <r>
          <rPr>
            <b/>
            <sz val="8"/>
            <color indexed="81"/>
            <rFont val="Tahoma"/>
            <family val="2"/>
          </rPr>
          <t xml:space="preserve">Please be as specific as possible when describing the Reason for the Variances. Refer to the Guidance Document for additional information.
</t>
        </r>
        <r>
          <rPr>
            <sz val="8"/>
            <color indexed="81"/>
            <rFont val="Tahoma"/>
            <family val="2"/>
          </rPr>
          <t xml:space="preserve">
</t>
        </r>
      </text>
    </comment>
    <comment ref="L34" authorId="0">
      <text>
        <r>
          <rPr>
            <b/>
            <sz val="8"/>
            <color indexed="81"/>
            <rFont val="Tahoma"/>
            <family val="2"/>
          </rPr>
          <t xml:space="preserve">Please be as specific as possible when describing the Reason for the Variances. Refer to the Guidance Document for additional information.
</t>
        </r>
        <r>
          <rPr>
            <sz val="8"/>
            <color indexed="81"/>
            <rFont val="Tahoma"/>
            <family val="2"/>
          </rPr>
          <t xml:space="preserve">
</t>
        </r>
      </text>
    </comment>
    <comment ref="E44"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F44"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G44"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I44"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J44"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K44" authorId="0">
      <text>
        <r>
          <rPr>
            <b/>
            <sz val="8"/>
            <color indexed="81"/>
            <rFont val="Tahoma"/>
            <family val="2"/>
          </rPr>
          <t>Please ensure that the figure here agrees with the figure in the corresponding cells in Tables A and C. If they do not the background color will be RED</t>
        </r>
        <r>
          <rPr>
            <sz val="8"/>
            <color indexed="81"/>
            <rFont val="Tahoma"/>
            <family val="2"/>
          </rPr>
          <t xml:space="preserve">
</t>
        </r>
      </text>
    </comment>
    <comment ref="I49" authorId="0">
      <text>
        <r>
          <rPr>
            <b/>
            <sz val="8"/>
            <color indexed="81"/>
            <rFont val="Tahoma"/>
            <family val="2"/>
          </rPr>
          <t xml:space="preserve">The Cumulative Period should be from the beginning of the grant up to the end of the current reporting period.
</t>
        </r>
        <r>
          <rPr>
            <sz val="8"/>
            <color indexed="81"/>
            <rFont val="Tahoma"/>
            <family val="2"/>
          </rPr>
          <t xml:space="preserve">
</t>
        </r>
      </text>
    </comment>
    <comment ref="A50" authorId="0">
      <text>
        <r>
          <rPr>
            <b/>
            <sz val="8"/>
            <color indexed="81"/>
            <rFont val="Tahoma"/>
            <family val="2"/>
          </rPr>
          <t>Insert Number</t>
        </r>
        <r>
          <rPr>
            <sz val="8"/>
            <color indexed="81"/>
            <rFont val="Tahoma"/>
            <family val="2"/>
          </rPr>
          <t xml:space="preserve">
</t>
        </r>
      </text>
    </comment>
    <comment ref="D50" authorId="0">
      <text>
        <r>
          <rPr>
            <sz val="10"/>
            <color indexed="10"/>
            <rFont val="Tahoma"/>
            <family val="2"/>
          </rPr>
          <t>If a Faith Based Organization is also a NGO or CBO. It should be selected as an FBO!</t>
        </r>
        <r>
          <rPr>
            <sz val="8"/>
            <color indexed="81"/>
            <rFont val="Tahoma"/>
            <family val="2"/>
          </rPr>
          <t xml:space="preserve">
</t>
        </r>
      </text>
    </comment>
    <comment ref="H50" authorId="0">
      <text>
        <r>
          <rPr>
            <b/>
            <sz val="8"/>
            <color indexed="81"/>
            <rFont val="Tahoma"/>
            <family val="2"/>
          </rPr>
          <t xml:space="preserve">Please be as specific as possible when describing the Reason for the Variances. Refer to the Guidance Document for additional information.
</t>
        </r>
        <r>
          <rPr>
            <sz val="8"/>
            <color indexed="81"/>
            <rFont val="Tahoma"/>
            <family val="2"/>
          </rPr>
          <t xml:space="preserve">
</t>
        </r>
      </text>
    </comment>
    <comment ref="L50" authorId="0">
      <text>
        <r>
          <rPr>
            <b/>
            <sz val="8"/>
            <color indexed="81"/>
            <rFont val="Tahoma"/>
            <family val="2"/>
          </rPr>
          <t xml:space="preserve">Please be as specific as possible when describing the Reason for the Variances. Refer to the Guidance Document for additional information.
</t>
        </r>
        <r>
          <rPr>
            <sz val="8"/>
            <color indexed="81"/>
            <rFont val="Tahoma"/>
            <family val="2"/>
          </rPr>
          <t xml:space="preserve">
</t>
        </r>
      </text>
    </comment>
    <comment ref="E56"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F56"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G56"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I56"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J56"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 ref="K56" authorId="0">
      <text>
        <r>
          <rPr>
            <b/>
            <sz val="8"/>
            <color indexed="81"/>
            <rFont val="Tahoma"/>
            <family val="2"/>
          </rPr>
          <t>Please ensure that the figure here agrees with the figure in the corresponding cells in Tables A and B. If they do not the background color will be RED</t>
        </r>
        <r>
          <rPr>
            <sz val="8"/>
            <color indexed="81"/>
            <rFont val="Tahoma"/>
            <family val="2"/>
          </rPr>
          <t xml:space="preserve">
</t>
        </r>
      </text>
    </comment>
  </commentList>
</comments>
</file>

<file path=xl/sharedStrings.xml><?xml version="1.0" encoding="utf-8"?>
<sst xmlns="http://schemas.openxmlformats.org/spreadsheetml/2006/main" count="266" uniqueCount="189">
  <si>
    <t>Human Resources</t>
  </si>
  <si>
    <t>Training</t>
  </si>
  <si>
    <t>Category</t>
  </si>
  <si>
    <t>TOTAL</t>
  </si>
  <si>
    <t>Treatment</t>
  </si>
  <si>
    <t>Prevention</t>
  </si>
  <si>
    <t>#</t>
  </si>
  <si>
    <t>Variance</t>
  </si>
  <si>
    <t>Other</t>
  </si>
  <si>
    <t>Overheads</t>
  </si>
  <si>
    <t>Reason for Variance</t>
  </si>
  <si>
    <t>Planning and Administration</t>
  </si>
  <si>
    <t>B- BREAKDOWN* BY PROGRAM ACTIVITY</t>
  </si>
  <si>
    <t>C- BREAKDOWN* BY IMPLEMENTING ENTITY</t>
  </si>
  <si>
    <t>PR</t>
  </si>
  <si>
    <t>-</t>
  </si>
  <si>
    <t>FBO</t>
  </si>
  <si>
    <t>NGO</t>
  </si>
  <si>
    <t>CBO</t>
  </si>
  <si>
    <t>PR/SR</t>
  </si>
  <si>
    <r>
      <t>* The sum of all three breakdowns should be equal (</t>
    </r>
    <r>
      <rPr>
        <i/>
        <sz val="10"/>
        <rFont val="Arial"/>
        <family val="2"/>
      </rPr>
      <t>A-</t>
    </r>
    <r>
      <rPr>
        <sz val="10"/>
        <rFont val="Arial"/>
        <family val="2"/>
      </rPr>
      <t xml:space="preserve"> Budget Line-item, </t>
    </r>
    <r>
      <rPr>
        <i/>
        <sz val="10"/>
        <rFont val="Arial"/>
        <family val="2"/>
      </rPr>
      <t>B-</t>
    </r>
    <r>
      <rPr>
        <sz val="10"/>
        <rFont val="Arial"/>
        <family val="2"/>
      </rPr>
      <t xml:space="preserve"> Program Activity, </t>
    </r>
    <r>
      <rPr>
        <i/>
        <sz val="10"/>
        <rFont val="Arial"/>
        <family val="2"/>
      </rPr>
      <t>C-</t>
    </r>
    <r>
      <rPr>
        <sz val="10"/>
        <rFont val="Arial"/>
        <family val="2"/>
      </rPr>
      <t xml:space="preserve"> Implementing Entity).</t>
    </r>
  </si>
  <si>
    <t>Country</t>
  </si>
  <si>
    <t>Grant No.</t>
  </si>
  <si>
    <t>Currency</t>
  </si>
  <si>
    <t>Please Select …</t>
  </si>
  <si>
    <t>Macro-category</t>
  </si>
  <si>
    <t>Objectives</t>
  </si>
  <si>
    <t>Service Delivery Area</t>
  </si>
  <si>
    <t>Name</t>
  </si>
  <si>
    <t>Type of
Implementing Entity</t>
  </si>
  <si>
    <t>Please Select…</t>
  </si>
  <si>
    <t>A- BREAKDOWN* BY  EXPENDITURE CATEGORY</t>
  </si>
  <si>
    <r>
      <t>Please disclose any relevant information concerning the information in the above tables.</t>
    </r>
    <r>
      <rPr>
        <b/>
        <i/>
        <sz val="11"/>
        <rFont val="Arial"/>
        <family val="2"/>
      </rPr>
      <t xml:space="preserve"> Refer to the Guidelines for Completing the Template if required.</t>
    </r>
  </si>
  <si>
    <t xml:space="preserve">The "TOTAL" rows in Table A, B and C will have a RED background if the amounts in each table do not agree. If the Totals for each Table agrees, these rows will have a YELLOW background. </t>
  </si>
  <si>
    <t>Care and Support</t>
  </si>
  <si>
    <t>Antiretroviral treatment and monitoring
Prophylaxis and treatment for opportunistic infections</t>
  </si>
  <si>
    <t xml:space="preserve">Care and support for the chronically ill
Support for orphans and vulnerable children
</t>
  </si>
  <si>
    <t>Cumulative Budget</t>
  </si>
  <si>
    <t xml:space="preserve"> 
Budget</t>
  </si>
  <si>
    <t xml:space="preserve">
Expenditures</t>
  </si>
  <si>
    <t>Technical Assistance</t>
  </si>
  <si>
    <t>Medicines and Pharmaceutical Products</t>
  </si>
  <si>
    <t>Procurement and Supply Management Costs</t>
  </si>
  <si>
    <t>Infrastructure and Other Equipment</t>
  </si>
  <si>
    <t>Communication Materials</t>
  </si>
  <si>
    <t>Monitoring and Evaluation</t>
  </si>
  <si>
    <t>Living Support to Clients/Target Population</t>
  </si>
  <si>
    <t>Printed material and communication costs associated with program-related campaigns, TV spots, radio programs, advertising, media events, education, dissemination, promotion, promotional items.</t>
  </si>
  <si>
    <t>Overhead costs such as office rent, utilities, internal communication costs (mail, telephone, internet), insurance, fuel, security, cleaning. Management or overhead fees.</t>
  </si>
  <si>
    <t xml:space="preserve">Faith-based Organization </t>
  </si>
  <si>
    <t>Cumulative Expenditure</t>
  </si>
  <si>
    <t>D- ADDITIONAL INFORMATION</t>
  </si>
  <si>
    <t>HIV/AIDS FINANCIAL REPORTING FORM</t>
  </si>
  <si>
    <t>Start Date:</t>
  </si>
  <si>
    <t>End Date:</t>
  </si>
  <si>
    <t>PLEASE REFER TO THE "GUIDANCE FOR COMPLETION OF THE ENHANCED FINANCIAL REPORTING TEMPLATE" DOCUMENT TO ASSIST YOU IN COMPLETING THE TEMPLATE</t>
  </si>
  <si>
    <t>Current Reporting Period</t>
  </si>
  <si>
    <t>Cumulative Reporting Period</t>
  </si>
  <si>
    <t>Supportive Environment</t>
  </si>
  <si>
    <t>NGO/CBO/Academic</t>
  </si>
  <si>
    <t>Private Sector</t>
  </si>
  <si>
    <t>Ministry of Health (MoH)</t>
  </si>
  <si>
    <t>Other Government</t>
  </si>
  <si>
    <t>UNDP</t>
  </si>
  <si>
    <t>Other Multilateral Organisation</t>
  </si>
  <si>
    <t>Salaries, wages and related costs (pensions, incentives, supplements, top ups, and other employee benefits, etc.) relating to all employees (including field personnel), and employee recruitment costs.</t>
  </si>
  <si>
    <t>Technical Assistance (TA)</t>
  </si>
  <si>
    <t>Health products such as bed nets, condoms, lubricants, diagnostics, reagents, test kits, syringes, spraying materials and other consumables. Health equipment such as microscopes, x-ray machines and testing machines (including the 'Total Cost of Ownership' of this equipment such as reagents, and maintenance costs). Do not include other types of non-health equipment, as these costs should be included under the Infrastructure and Other Equipment category below.</t>
  </si>
  <si>
    <t>Procurement and Supply Management Costs (PSM)</t>
  </si>
  <si>
    <t>This includes health infrastructure rehabilitation, renovation and enhancement costs. Non-health equipment such as generators and beds. Information technology (IT) systems and software, website creation and development. Office equipment, furniture, audiovisual equipment. Vehicles, motorcycles, bicycles. Related maintenance, spare parts and repair costs.</t>
  </si>
  <si>
    <t>Monitoring and Evaluation (M&amp;E)</t>
  </si>
  <si>
    <t>Data collection, surveys, research, analysis, travel, field supervision visits, and any other costs associated with monitoring and evaluation. Do not include human resources, TA or M&amp;E IT systems costs, as these costs should be included in the categories above.</t>
  </si>
  <si>
    <t>Monetary or in-kind support given to clients and patients e.g.: school fees for orphans, assistance to foster families, transport allowances, patient incentives, grants for revenue-generating activities, food and care packages, costs associated with supporting patients charters for care.</t>
  </si>
  <si>
    <t>Office supplies, travel, field visits and other costs relating to program planning and administration (including in respect of managing sub-recipient relationships). Legal, translation, accounting and auditing costs, bank charges etc. Green Light Committee contributions. Country or Regional Coordinating Mechanism (CCM/RCM) support costs. Do not include human resources costs, as these costs should be included under the Human Resources category above.</t>
  </si>
  <si>
    <t>Prevention: BCC - Mass media</t>
  </si>
  <si>
    <t>Prevention: BCC - community outreach</t>
  </si>
  <si>
    <t>Prevention: Condom distribution</t>
  </si>
  <si>
    <t>Prevention: Testing and Counseling</t>
  </si>
  <si>
    <t>Prevention: PMTCT</t>
  </si>
  <si>
    <t>Prevention: Post-exposure prophylaxis (PEP)</t>
  </si>
  <si>
    <t>Prevention: STI diagnosis and treatment</t>
  </si>
  <si>
    <t>Prevention: Blood safety and universal precaution</t>
  </si>
  <si>
    <t>Treatment: Antiretroviral treatment (ARV) and monitoring</t>
  </si>
  <si>
    <t>Treatment: Prophylaxis and treatment for opportunistic infections</t>
  </si>
  <si>
    <t>Care and support: Care and support for the chronically ill</t>
  </si>
  <si>
    <t>Care and support: Support for orphans and vulnerable children</t>
  </si>
  <si>
    <t>Supportive environment: Policy development including workplace policy</t>
  </si>
  <si>
    <t xml:space="preserve">Supportive environment: Strengthening of civil society and institutional capacity building </t>
  </si>
  <si>
    <t>Supportive environment: Stigma reduction in all settings</t>
  </si>
  <si>
    <t>Supportive environment: Program management and administration</t>
  </si>
  <si>
    <t>HSS: Service delivery</t>
  </si>
  <si>
    <t>HSS: Human resources</t>
  </si>
  <si>
    <t>HSS: Community Systems Strengthening</t>
  </si>
  <si>
    <t>HSS: Information system &amp; Operational research</t>
  </si>
  <si>
    <t>HSS: Infrastructure</t>
  </si>
  <si>
    <t>HSS: Procurement and Supply management</t>
  </si>
  <si>
    <t>HSS: other - specify</t>
  </si>
  <si>
    <t>TB/HIV Collaborative Activities</t>
  </si>
  <si>
    <t>Health Systems Strengthening (HSS)</t>
  </si>
  <si>
    <t xml:space="preserve">Behavioral Change Communication  - Mass media
Behavioral Change Communication – community outreach
Condom distribution
Testing and Counseling
PMTCT
Post-exposure prophylaxis
STI diagnosis and treatment
Blood safety and universal precaution
</t>
  </si>
  <si>
    <t>Service delivery                                                                                                                                                                                             Human resources                                                                                                                                                                               Community systems strengthening                                                                                                                                                           Information system &amp; operational research                                                                                                                                                Infrastructure                                                                                                                                                                                      Procurement and supply management                                                                                                                                                           Other - specify</t>
  </si>
  <si>
    <t>Policy development including workplace policy                                                                                                                                                                        Stigma reduction and respect of confidentiality                                                                                                                                      Strengthening of civil society and institutional capacity building                                                                                                                              Program management and administration</t>
  </si>
  <si>
    <r>
      <t xml:space="preserve">Non Governmental Organization. </t>
    </r>
    <r>
      <rPr>
        <b/>
        <sz val="10"/>
        <rFont val="Arial"/>
        <family val="2"/>
      </rPr>
      <t xml:space="preserve">Please note that even if the entity is an NGO but is faith based in any way, it should be included in the FBO category </t>
    </r>
  </si>
  <si>
    <r>
      <t xml:space="preserve">Community-based Organization. </t>
    </r>
    <r>
      <rPr>
        <b/>
        <sz val="10"/>
        <rFont val="Arial"/>
        <family val="2"/>
      </rPr>
      <t xml:space="preserve">Please note that even if the entity is a CBO but is faith based in any way, it should be included in the FBO category </t>
    </r>
  </si>
  <si>
    <t>** For the purposes of this report, the SDA Program management and administration should be included in the Supportive Environment Macro Category.</t>
  </si>
  <si>
    <t>Costs of all consultants (short or long term) providing technical or management assistance. This includes all costs related to the consultant such as consulting fees, travel and per-diems, field visits and other consultant costs relating to program planning, supervision and administration (including in respect of managing sub-recipient relationships, monitoring and evaluation, and procurement and supply management).</t>
  </si>
  <si>
    <t>Workshops, meetings, training publications, training-related travel, including training per-diems. Do not include human resources costs related to training which should be included under the Human Resources category.</t>
  </si>
  <si>
    <t>Cost of antiretroviral therapy, medicines for opportunistic infections, anti-tuberculosis medicines, anti-malarial medicines, and other medicines. Do not include insurance, transportation, storage, distribution or other similar costs, as such costs should be included in Procurement and Supply Management costs below.</t>
  </si>
  <si>
    <t>Transportation costs for all purchases (equipment, commodities, products, medicines) including packaging, shipping, insurance and handling. Warehouse, PSM office facilities, and other logistics requirements. Procurement agent fees. Costs for quality assurance (including laboratory testing of samples), and any other costs associated with the purchase, storage and delivery of items. Do not include staff, TA, PSM, Information Technology systems, health products or health equipment costs, as these costs should be included in the categories above.</t>
  </si>
  <si>
    <r>
      <t xml:space="preserve">Significant costs which do not fall under the above-defined categories. Specify clearly the types of cost in </t>
    </r>
    <r>
      <rPr>
        <b/>
        <sz val="10"/>
        <rFont val="Arial"/>
        <family val="2"/>
      </rPr>
      <t>Table D</t>
    </r>
    <r>
      <rPr>
        <sz val="10"/>
        <rFont val="Arial"/>
        <family val="2"/>
      </rPr>
      <t xml:space="preserve"> of the Report</t>
    </r>
  </si>
  <si>
    <t xml:space="preserve">A- EXPENDITURE CATEGORY </t>
  </si>
  <si>
    <t xml:space="preserve">B- PROGRAM ACTIVITY </t>
  </si>
  <si>
    <t xml:space="preserve">C- IMPLEMENTING ENTITY </t>
  </si>
  <si>
    <t>Please select…</t>
  </si>
  <si>
    <t>Annex 1</t>
  </si>
  <si>
    <t>Annex 2</t>
  </si>
  <si>
    <t>Annex 3</t>
  </si>
  <si>
    <t>Use these worksheets to provide more detailed information on variances if necessary</t>
  </si>
  <si>
    <t>Health Products and Health Equipment</t>
  </si>
  <si>
    <t>The end date for the current reporting period and cumulative reporting period must be the same</t>
  </si>
  <si>
    <t>TB/HIV</t>
  </si>
  <si>
    <t>TB/HIV collaborative activities: TB/HIV</t>
  </si>
  <si>
    <r>
      <t xml:space="preserve">To add additional rows, right click the row number (Row 39 in a blank template) to the left of the row above the row for TOTAL and select copy, then over the same number, right click again and select Insert Copied Cells. </t>
    </r>
    <r>
      <rPr>
        <b/>
        <sz val="10"/>
        <rFont val="Arial"/>
        <family val="2"/>
      </rPr>
      <t>WARNING</t>
    </r>
    <r>
      <rPr>
        <sz val="10"/>
        <rFont val="Arial"/>
        <family val="2"/>
      </rPr>
      <t xml:space="preserve">: Inserting Rows without copying a row as described above will cause the formula in the variance column to become invalid and will mean the overall information will be inaccurate.
</t>
    </r>
  </si>
  <si>
    <r>
      <t xml:space="preserve">To add additional rows, right click the row number (Row 51 in a blank template) to the left of the row above the row for TOTAL and select copy, then over the same number, right click again and select Insert Copied Cells. </t>
    </r>
    <r>
      <rPr>
        <b/>
        <sz val="10"/>
        <rFont val="Arial"/>
        <family val="2"/>
      </rPr>
      <t>WARNING</t>
    </r>
    <r>
      <rPr>
        <sz val="10"/>
        <rFont val="Arial"/>
        <family val="2"/>
      </rPr>
      <t>: Inserting Rows without copying a row as described above will cause the formula in the variance column to become invalid and will mean the overall information will be inaccurate.</t>
    </r>
  </si>
  <si>
    <t>dd-mm-yyyy</t>
  </si>
  <si>
    <t>Bhutan</t>
  </si>
  <si>
    <t>BTN-607-G04-T</t>
  </si>
  <si>
    <t>Ministry of Health</t>
  </si>
  <si>
    <t>USD</t>
  </si>
  <si>
    <t>TB Program Ministry of Health</t>
  </si>
  <si>
    <t>Grand Total :-</t>
  </si>
  <si>
    <t>SDA Wise Expenditure Details w.e.f 1st January' 2008 to December' 2008</t>
  </si>
  <si>
    <t>January' 2008 to June' 2008</t>
  </si>
  <si>
    <t>July' 2008 to December' 2008</t>
  </si>
  <si>
    <t>Exp. As of June' 08 :-</t>
  </si>
  <si>
    <t>Less :- Exp. As of Dec' 07 :-</t>
  </si>
  <si>
    <t>Equals :- Exp. For Jan - June' 2008</t>
  </si>
  <si>
    <t>To detect atleast 80% of the estimated new smear positive cases</t>
  </si>
  <si>
    <t>To cure atleast 90% of the diagonesed smear positive cases</t>
  </si>
  <si>
    <t>By 2015 have halted &amp; begun to reverse the TB incidence in Bhutan</t>
  </si>
  <si>
    <t>Expenses for SDA 1.2 in Y3 has been booked under this category.</t>
  </si>
  <si>
    <t>TB Detection</t>
  </si>
  <si>
    <t>TB Treatment</t>
  </si>
  <si>
    <t>Community TB care</t>
  </si>
  <si>
    <t>MDR-TB</t>
  </si>
  <si>
    <t xml:space="preserve">ACSM (Advocacy, communication and social mobilization) </t>
  </si>
  <si>
    <t>Other - laboratory, quality assurance and expanding of culture services</t>
  </si>
  <si>
    <t>Other - Human Resource and Caoacity building</t>
  </si>
  <si>
    <t>M&amp;E</t>
  </si>
  <si>
    <t>The excess expense is due to increase in airing cost by almost 90%.</t>
  </si>
  <si>
    <t>Expenses for the previous years for this SDA were booked under SDA 1 ,2 &amp; 3 in the previous EFRs.</t>
  </si>
  <si>
    <t>Vulnarable population</t>
  </si>
  <si>
    <t xml:space="preserve">Improving DOTs through strengthening community system </t>
  </si>
  <si>
    <t>To implement TB-HIV collaborative activities</t>
  </si>
  <si>
    <t>To sustain case notification rate of more than or equal to 90% among prevelant cases and to sustain TSR of &gt;90%</t>
  </si>
  <si>
    <t xml:space="preserve">Almost all procurement under TFM has been delayed and is being pursued. Some procuremnet under SDA 4.9 &amp; 4.10 of R6 grant was carried out in P21&amp;22. Similarly refund of around USD 15000 was made to government for pre-financing R 6 procurement in P23&amp;24. </t>
  </si>
  <si>
    <t>The expense pertains to refurbishment works carried out under R6 grant in P21&amp;22.</t>
  </si>
  <si>
    <t xml:space="preserve">The implementation of activity 1.3.1 and 1.3.2 is ongoing and fund has been released which is booked as advance. </t>
  </si>
  <si>
    <t>This budget also takes into account the Phase 1 budget which was carried over into phase 2 of R6 grant, hence the difference.</t>
  </si>
  <si>
    <t>The TFM SLD has been procured and is being booked as advance in this reporting period.</t>
  </si>
  <si>
    <t>The activity for this category under TFM is on going and booked as advaance.</t>
  </si>
  <si>
    <t xml:space="preserve">The expenses has been clubbed and booked under the actual procurement SDAs. The TFM procurement are being pursued. </t>
  </si>
  <si>
    <t xml:space="preserve">The routine M&amp;E expense for P21&amp;22 was met from R6 grant. The review meeting under TFM is planned in Q1 of 2014. </t>
  </si>
  <si>
    <t xml:space="preserve">The excess expenses pertains to the procurement related activities under program activity 4 of the R6 grant. </t>
  </si>
  <si>
    <t xml:space="preserve">The expense shown pertains to R6 activity 5.2 conducted in P21&amp;22. </t>
  </si>
  <si>
    <t>The balance represents savings and has been proposed to the GF for reallocation.</t>
  </si>
  <si>
    <t xml:space="preserve">The activities 1.3.1, 1.3.2 are being implemented and 1.3.4 has been deferred to next period. </t>
  </si>
  <si>
    <t>Activties 1.4.5 and 1.4.6 are ongoing for which advances bhas been released to the districts and 1.4.1 and 1.4.3 are deferred to next reporting period deu to delay in grant signing and other associated. Savings under 1.4.4 has been submitted to GF for reallocation.</t>
  </si>
  <si>
    <t xml:space="preserve">Expense under this category could have possibly been booked under other SDAs in the previous qtrs especially Phase 1. </t>
  </si>
  <si>
    <t>Expenses for the previous years for this SDA were booked under SDA 2 &amp; 3 in the previous EFRs.</t>
  </si>
  <si>
    <t xml:space="preserve">Most of the TFM training activties could not be conducted as planned. Activity 1.1.3, 1.3.3, 1.4.1, 1.4.5, 1.4.6, 2.1.3, 1.1.4, 1.2.2 under TFM are deferred to next reporting period. SDA 4.6 of R6 was implemented in this period. </t>
  </si>
  <si>
    <t xml:space="preserve">The SLDs has been procured and is booked as an advance in the reporting period. </t>
  </si>
  <si>
    <t xml:space="preserve">The PSM cost were clubbed with the cost of the supplies and procurement under TFM is being pursued. </t>
  </si>
  <si>
    <t>The expenditure pertains to spill over activties under SDA 3 of R6 carried out in P21&amp;22. The activity 1.4.4 under TFM is ongoing.</t>
  </si>
  <si>
    <t>SDA 4.6 and 6.1 was deferreed beyond expiry of the grant due to unvailability of data required to conduct the reviews.</t>
  </si>
  <si>
    <t>SDA 4.2 of  quarter 20 was not spent as it was supported by the WHO. The GLC fees for Y4 and 5 of R6 grant were booked under this.</t>
  </si>
  <si>
    <t xml:space="preserve">Most activties under TFM are either under implementation or deferred to next period due to delay in grant signing, national elections and laet approval of budget by the new government. </t>
  </si>
  <si>
    <t xml:space="preserve">The procurement related activities under TFM has been delayed and is being pursued. </t>
  </si>
  <si>
    <t xml:space="preserve">Expenses under this category could have been booked under training and other categories in previous years. The implementation of activity 1.3.1 and 1.3.2 is ongoing. </t>
  </si>
  <si>
    <t>The expenses were met through other sources during R6 period and some expenses were wrongly booked under other SDAs till the end of 2011.</t>
  </si>
  <si>
    <t>The expenditure pertains to the activties of previous quarters carried out in this reporting period. The SDAs are 1.2.2, 1.4.1, 1.3.1, 1.5.3 of the R6 grant.</t>
  </si>
  <si>
    <t>Although drug procurement has been initaited and supplies received, the expenses has been booked as advance. And lab supplies procurement under TFM are being pursued.</t>
  </si>
  <si>
    <t xml:space="preserve">The expenses pertains to SDA 3.1.1 &amp; 3.2.2 under R6 grant completed in P21&amp;22. The delayed activities under TFM is being pursued. </t>
  </si>
  <si>
    <t>The M&amp;E activties 1.1.1 and 1.2.1 under the TFM grant could not be conducted as planned. The expense were for p21&amp;22 were booked under R6 grant. The balance has been worked out as savings and propsoed for reallocation to GF.</t>
  </si>
  <si>
    <t>The lab supplies procurement under objective 2 of TFM grant are being pursued.</t>
  </si>
  <si>
    <t>SDA 4.9 and 4.10 under R6 grant could only be partially implemented due to delay in approval of the PSM plan. And activity 1.1.1 under TFM could not be implemented as planned and activity 1.1.4 and 1.1.3 has been carried forward to next period due to delay.</t>
  </si>
  <si>
    <t xml:space="preserve">The TFM activities 1.3.1, 1.3.2 are being implemented and 1.3.4 has been deferred to next period. </t>
  </si>
  <si>
    <t>TFM activties 1.4.5 and 1.4.6 are ongoing for which advances has been released to the districts, and 1.4.1 and 1.4.3 are deferred to next reporting period due to delay in grant signing. Savings under 1.4.4 has been submitted to GF for reallocation.</t>
  </si>
  <si>
    <t>Same as above since there is no SR for this grant</t>
  </si>
</sst>
</file>

<file path=xl/styles.xml><?xml version="1.0" encoding="utf-8"?>
<styleSheet xmlns="http://schemas.openxmlformats.org/spreadsheetml/2006/main">
  <numFmts count="3">
    <numFmt numFmtId="43" formatCode="_(* #,##0.00_);_(* \(#,##0.00\);_(* &quot;-&quot;??_);_(@_)"/>
    <numFmt numFmtId="164" formatCode="&quot;$&quot;#,##0"/>
    <numFmt numFmtId="165" formatCode="[$-409]d\-mmm\-yyyy;@"/>
  </numFmts>
  <fonts count="24">
    <font>
      <sz val="10"/>
      <name val="Arial"/>
    </font>
    <font>
      <sz val="10"/>
      <name val="Arial"/>
      <family val="2"/>
    </font>
    <font>
      <sz val="8"/>
      <name val="Arial"/>
      <family val="2"/>
    </font>
    <font>
      <b/>
      <sz val="10"/>
      <name val="Arial"/>
      <family val="2"/>
    </font>
    <font>
      <b/>
      <i/>
      <sz val="10"/>
      <name val="Arial"/>
      <family val="2"/>
    </font>
    <font>
      <sz val="10"/>
      <name val="Arial"/>
      <family val="2"/>
    </font>
    <font>
      <b/>
      <sz val="14"/>
      <name val="Arial"/>
      <family val="2"/>
    </font>
    <font>
      <b/>
      <i/>
      <sz val="12"/>
      <name val="Arial"/>
      <family val="2"/>
    </font>
    <font>
      <b/>
      <sz val="11"/>
      <name val="Arial"/>
      <family val="2"/>
    </font>
    <font>
      <sz val="11"/>
      <name val="Arial"/>
      <family val="2"/>
    </font>
    <font>
      <b/>
      <i/>
      <sz val="8"/>
      <name val="Arial"/>
      <family val="2"/>
    </font>
    <font>
      <i/>
      <sz val="10"/>
      <name val="Arial"/>
      <family val="2"/>
    </font>
    <font>
      <b/>
      <sz val="10"/>
      <name val="Arial"/>
      <family val="2"/>
    </font>
    <font>
      <sz val="12"/>
      <color indexed="8"/>
      <name val="Times"/>
      <family val="1"/>
    </font>
    <font>
      <sz val="10"/>
      <color indexed="8"/>
      <name val="Arial"/>
      <family val="2"/>
    </font>
    <font>
      <sz val="9"/>
      <color indexed="8"/>
      <name val="Arial"/>
      <family val="2"/>
    </font>
    <font>
      <b/>
      <i/>
      <sz val="11"/>
      <name val="Arial"/>
      <family val="2"/>
    </font>
    <font>
      <sz val="8"/>
      <color indexed="81"/>
      <name val="Tahoma"/>
      <family val="2"/>
    </font>
    <font>
      <b/>
      <sz val="8"/>
      <color indexed="81"/>
      <name val="Tahoma"/>
      <family val="2"/>
    </font>
    <font>
      <sz val="10"/>
      <color indexed="10"/>
      <name val="Tahoma"/>
      <family val="2"/>
    </font>
    <font>
      <sz val="10"/>
      <color indexed="18"/>
      <name val="Arial"/>
      <family val="2"/>
    </font>
    <font>
      <sz val="11"/>
      <color indexed="8"/>
      <name val="Arial"/>
      <family val="2"/>
    </font>
    <font>
      <b/>
      <sz val="18"/>
      <name val="Arial"/>
      <family val="2"/>
    </font>
    <font>
      <sz val="8"/>
      <name val="Arial"/>
      <family val="2"/>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s>
  <borders count="73">
    <border>
      <left/>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bottom style="medium">
        <color indexed="64"/>
      </bottom>
      <diagonal/>
    </border>
    <border>
      <left style="thick">
        <color indexed="64"/>
      </left>
      <right style="hair">
        <color indexed="64"/>
      </right>
      <top style="hair">
        <color indexed="64"/>
      </top>
      <bottom style="hair">
        <color indexed="64"/>
      </bottom>
      <diagonal/>
    </border>
    <border>
      <left style="thick">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style="medium">
        <color indexed="64"/>
      </left>
      <right/>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xf numFmtId="43" fontId="1" fillId="0" borderId="0" applyFont="0" applyFill="0" applyBorder="0" applyAlignment="0" applyProtection="0"/>
  </cellStyleXfs>
  <cellXfs count="272">
    <xf numFmtId="0" fontId="0" fillId="0" borderId="0" xfId="0"/>
    <xf numFmtId="0" fontId="0" fillId="0" borderId="1" xfId="0" applyBorder="1" applyAlignment="1" applyProtection="1">
      <alignment horizontal="center"/>
      <protection locked="0"/>
    </xf>
    <xf numFmtId="0" fontId="0" fillId="0" borderId="2" xfId="0" quotePrefix="1" applyBorder="1" applyAlignment="1" applyProtection="1">
      <alignment horizontal="center"/>
      <protection locked="0"/>
    </xf>
    <xf numFmtId="0" fontId="0" fillId="0" borderId="2" xfId="0" applyBorder="1" applyAlignment="1" applyProtection="1">
      <alignment horizontal="center"/>
      <protection locked="0"/>
    </xf>
    <xf numFmtId="0" fontId="0" fillId="0" borderId="0" xfId="0" applyAlignment="1" applyProtection="1">
      <alignment wrapText="1"/>
      <protection locked="0"/>
    </xf>
    <xf numFmtId="0" fontId="0" fillId="0" borderId="3"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quotePrefix="1" applyBorder="1" applyAlignment="1" applyProtection="1">
      <alignment horizontal="center"/>
      <protection locked="0"/>
    </xf>
    <xf numFmtId="4" fontId="5" fillId="0" borderId="3" xfId="0" applyNumberFormat="1" applyFont="1" applyFill="1" applyBorder="1" applyAlignment="1" applyProtection="1">
      <alignment horizontal="center" vertical="center" wrapText="1"/>
      <protection locked="0"/>
    </xf>
    <xf numFmtId="4" fontId="5" fillId="0" borderId="5" xfId="0" applyNumberFormat="1" applyFont="1" applyFill="1" applyBorder="1" applyAlignment="1" applyProtection="1">
      <alignment horizontal="center" vertical="center" wrapText="1"/>
      <protection locked="0"/>
    </xf>
    <xf numFmtId="4" fontId="5" fillId="0" borderId="8" xfId="0" applyNumberFormat="1" applyFont="1" applyFill="1" applyBorder="1" applyAlignment="1" applyProtection="1">
      <alignment horizontal="center" vertical="center" wrapText="1"/>
      <protection locked="0"/>
    </xf>
    <xf numFmtId="4" fontId="5" fillId="0" borderId="9" xfId="1" applyNumberFormat="1" applyFont="1" applyBorder="1" applyAlignment="1" applyProtection="1">
      <alignment horizontal="center" vertical="center"/>
      <protection locked="0"/>
    </xf>
    <xf numFmtId="4" fontId="5" fillId="0" borderId="6" xfId="1" applyNumberFormat="1" applyFont="1" applyBorder="1" applyAlignment="1" applyProtection="1">
      <alignment horizontal="center" vertical="center"/>
      <protection locked="0"/>
    </xf>
    <xf numFmtId="4" fontId="5" fillId="0" borderId="10" xfId="1" applyNumberFormat="1" applyFont="1" applyBorder="1" applyAlignment="1" applyProtection="1">
      <alignment horizontal="center" vertical="center"/>
      <protection locked="0"/>
    </xf>
    <xf numFmtId="4" fontId="5" fillId="0" borderId="10" xfId="0" applyNumberFormat="1" applyFont="1" applyBorder="1" applyAlignment="1" applyProtection="1">
      <alignment horizontal="center" vertical="center" wrapText="1"/>
      <protection locked="0"/>
    </xf>
    <xf numFmtId="4" fontId="5" fillId="0" borderId="6"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wrapText="1"/>
      <protection locked="0"/>
    </xf>
    <xf numFmtId="4" fontId="5" fillId="0" borderId="12" xfId="0" applyNumberFormat="1" applyFont="1" applyFill="1" applyBorder="1" applyAlignment="1" applyProtection="1">
      <alignment horizontal="center" vertical="center" wrapText="1"/>
      <protection locked="0"/>
    </xf>
    <xf numFmtId="0" fontId="7" fillId="2" borderId="13" xfId="0" applyFont="1" applyFill="1" applyBorder="1" applyAlignment="1" applyProtection="1">
      <alignment horizontal="left"/>
    </xf>
    <xf numFmtId="0" fontId="0" fillId="2" borderId="14" xfId="0" applyFill="1" applyBorder="1" applyAlignment="1" applyProtection="1">
      <alignment horizontal="center"/>
    </xf>
    <xf numFmtId="0" fontId="4" fillId="2" borderId="14" xfId="0" applyFont="1" applyFill="1" applyBorder="1" applyAlignment="1" applyProtection="1">
      <alignment horizontal="left"/>
    </xf>
    <xf numFmtId="0" fontId="8" fillId="3" borderId="15" xfId="0" applyFont="1" applyFill="1" applyBorder="1" applyAlignment="1" applyProtection="1">
      <alignment horizontal="center"/>
    </xf>
    <xf numFmtId="0" fontId="8" fillId="3" borderId="0" xfId="0" applyFont="1" applyFill="1" applyBorder="1" applyAlignment="1" applyProtection="1"/>
    <xf numFmtId="3" fontId="8" fillId="3" borderId="13" xfId="0" applyNumberFormat="1" applyFont="1" applyFill="1" applyBorder="1" applyAlignment="1" applyProtection="1">
      <alignment horizontal="center" wrapText="1"/>
    </xf>
    <xf numFmtId="3" fontId="8" fillId="3" borderId="16" xfId="0" applyNumberFormat="1" applyFont="1" applyFill="1" applyBorder="1" applyAlignment="1" applyProtection="1">
      <alignment horizontal="center" wrapText="1"/>
    </xf>
    <xf numFmtId="3" fontId="8" fillId="3" borderId="17" xfId="0" applyNumberFormat="1" applyFont="1" applyFill="1" applyBorder="1" applyAlignment="1" applyProtection="1">
      <alignment horizontal="center" wrapText="1"/>
    </xf>
    <xf numFmtId="3" fontId="8" fillId="3" borderId="18" xfId="0" applyNumberFormat="1" applyFont="1" applyFill="1" applyBorder="1" applyAlignment="1" applyProtection="1">
      <alignment horizontal="center" wrapText="1"/>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2" xfId="0" quotePrefix="1" applyBorder="1" applyAlignment="1" applyProtection="1">
      <alignment horizontal="center"/>
    </xf>
    <xf numFmtId="0" fontId="0" fillId="0" borderId="7" xfId="0" quotePrefix="1" applyBorder="1" applyAlignment="1" applyProtection="1">
      <alignment horizontal="center"/>
    </xf>
    <xf numFmtId="0" fontId="0" fillId="0" borderId="7" xfId="0" applyBorder="1" applyAlignment="1" applyProtection="1">
      <alignment horizontal="center"/>
    </xf>
    <xf numFmtId="0" fontId="3" fillId="4" borderId="19" xfId="0" applyFont="1" applyFill="1" applyBorder="1" applyAlignment="1" applyProtection="1">
      <alignment horizontal="right" vertical="center"/>
    </xf>
    <xf numFmtId="4" fontId="3" fillId="4" borderId="13" xfId="0" applyNumberFormat="1" applyFont="1" applyFill="1" applyBorder="1" applyAlignment="1" applyProtection="1">
      <alignment horizontal="center" vertical="center" wrapText="1"/>
    </xf>
    <xf numFmtId="4" fontId="3" fillId="4" borderId="20" xfId="0" applyNumberFormat="1" applyFont="1" applyFill="1" applyBorder="1" applyAlignment="1" applyProtection="1">
      <alignment horizontal="center" vertical="center" wrapText="1"/>
    </xf>
    <xf numFmtId="0" fontId="5" fillId="4" borderId="18" xfId="0" applyNumberFormat="1" applyFont="1" applyFill="1" applyBorder="1" applyAlignment="1" applyProtection="1">
      <alignment horizontal="left" vertical="center" wrapText="1" indent="1"/>
    </xf>
    <xf numFmtId="3" fontId="8" fillId="3" borderId="21" xfId="0" applyNumberFormat="1" applyFont="1" applyFill="1" applyBorder="1" applyAlignment="1" applyProtection="1">
      <alignment horizontal="center" wrapText="1"/>
    </xf>
    <xf numFmtId="0" fontId="0" fillId="4" borderId="14" xfId="0" applyFill="1" applyBorder="1" applyAlignment="1" applyProtection="1">
      <alignment horizontal="center"/>
    </xf>
    <xf numFmtId="0" fontId="0" fillId="4" borderId="13" xfId="0" applyFill="1" applyBorder="1" applyAlignment="1" applyProtection="1">
      <alignment horizontal="center" vertical="center"/>
    </xf>
    <xf numFmtId="0" fontId="5" fillId="4" borderId="20" xfId="0" applyNumberFormat="1" applyFont="1" applyFill="1" applyBorder="1" applyAlignment="1" applyProtection="1">
      <alignment horizontal="left" vertical="center" wrapText="1" indent="1"/>
    </xf>
    <xf numFmtId="0" fontId="0" fillId="0" borderId="10" xfId="0" applyBorder="1" applyAlignment="1" applyProtection="1">
      <alignment horizontal="left" wrapText="1"/>
      <protection locked="0"/>
    </xf>
    <xf numFmtId="3" fontId="8" fillId="3" borderId="22" xfId="0" applyNumberFormat="1" applyFont="1" applyFill="1" applyBorder="1" applyAlignment="1" applyProtection="1">
      <alignment horizontal="center" wrapText="1"/>
    </xf>
    <xf numFmtId="3" fontId="8" fillId="3" borderId="20" xfId="0" applyNumberFormat="1" applyFont="1" applyFill="1" applyBorder="1" applyAlignment="1" applyProtection="1">
      <alignment horizontal="center" wrapText="1"/>
    </xf>
    <xf numFmtId="0" fontId="5" fillId="4" borderId="23" xfId="0" applyNumberFormat="1" applyFont="1" applyFill="1" applyBorder="1" applyAlignment="1" applyProtection="1">
      <alignment horizontal="left" vertical="center" wrapText="1" indent="1"/>
    </xf>
    <xf numFmtId="0" fontId="5" fillId="4" borderId="13" xfId="0" applyNumberFormat="1" applyFont="1" applyFill="1" applyBorder="1" applyAlignment="1" applyProtection="1">
      <alignment horizontal="left" vertical="center" wrapText="1" indent="1"/>
    </xf>
    <xf numFmtId="3" fontId="8" fillId="3" borderId="24" xfId="0" applyNumberFormat="1" applyFont="1" applyFill="1" applyBorder="1" applyAlignment="1" applyProtection="1">
      <alignment horizontal="center" wrapText="1"/>
    </xf>
    <xf numFmtId="4" fontId="5" fillId="0" borderId="25" xfId="0" applyNumberFormat="1" applyFont="1" applyFill="1" applyBorder="1" applyAlignment="1" applyProtection="1">
      <alignment horizontal="center" vertical="center" wrapText="1"/>
      <protection locked="0"/>
    </xf>
    <xf numFmtId="4" fontId="3" fillId="4" borderId="26" xfId="0" applyNumberFormat="1" applyFont="1" applyFill="1" applyBorder="1" applyAlignment="1" applyProtection="1">
      <alignment horizontal="center" vertical="center" wrapText="1"/>
    </xf>
    <xf numFmtId="165" fontId="3" fillId="0" borderId="27" xfId="0" applyNumberFormat="1" applyFont="1" applyFill="1" applyBorder="1" applyAlignment="1" applyProtection="1">
      <alignment horizontal="center"/>
      <protection locked="0"/>
    </xf>
    <xf numFmtId="164" fontId="5" fillId="0" borderId="0" xfId="0" applyNumberFormat="1" applyFont="1" applyFill="1" applyBorder="1" applyAlignment="1" applyProtection="1">
      <alignment horizontal="left" vertical="top" wrapText="1"/>
      <protection locked="0"/>
    </xf>
    <xf numFmtId="164" fontId="5" fillId="0" borderId="0" xfId="0" applyNumberFormat="1" applyFont="1" applyFill="1" applyBorder="1" applyAlignment="1" applyProtection="1">
      <alignment horizontal="left" vertical="top"/>
      <protection locked="0"/>
    </xf>
    <xf numFmtId="0" fontId="9" fillId="0" borderId="28" xfId="0" applyFont="1" applyBorder="1" applyAlignment="1" applyProtection="1">
      <alignment vertical="top"/>
      <protection locked="0"/>
    </xf>
    <xf numFmtId="0" fontId="9" fillId="0" borderId="29" xfId="0" applyFont="1" applyBorder="1" applyAlignment="1" applyProtection="1">
      <alignment vertical="top"/>
      <protection locked="0"/>
    </xf>
    <xf numFmtId="0" fontId="21" fillId="0" borderId="29" xfId="0" applyFont="1" applyBorder="1" applyAlignment="1" applyProtection="1">
      <alignment vertical="top"/>
      <protection locked="0"/>
    </xf>
    <xf numFmtId="0" fontId="9" fillId="0" borderId="29" xfId="0" applyFont="1" applyBorder="1" applyAlignment="1" applyProtection="1">
      <alignment horizontal="left" vertical="top"/>
      <protection locked="0"/>
    </xf>
    <xf numFmtId="0" fontId="9" fillId="0" borderId="30" xfId="0" applyFont="1" applyBorder="1" applyAlignment="1" applyProtection="1">
      <alignment vertical="top"/>
      <protection locked="0"/>
    </xf>
    <xf numFmtId="0" fontId="9" fillId="0" borderId="31" xfId="0" applyFont="1" applyBorder="1" applyAlignment="1" applyProtection="1">
      <alignment horizontal="left" vertical="top"/>
      <protection locked="0"/>
    </xf>
    <xf numFmtId="0" fontId="9" fillId="0" borderId="28" xfId="0" applyFont="1" applyBorder="1" applyAlignment="1" applyProtection="1">
      <alignment vertical="top" wrapText="1"/>
    </xf>
    <xf numFmtId="0" fontId="9" fillId="0" borderId="29" xfId="0" applyFont="1" applyBorder="1" applyAlignment="1" applyProtection="1">
      <alignment vertical="top" wrapText="1"/>
    </xf>
    <xf numFmtId="0" fontId="21" fillId="0" borderId="29" xfId="0" applyFont="1" applyBorder="1" applyAlignment="1" applyProtection="1">
      <alignment vertical="top" wrapText="1"/>
    </xf>
    <xf numFmtId="0" fontId="9" fillId="0" borderId="29" xfId="0" applyFont="1" applyBorder="1" applyAlignment="1">
      <alignment horizontal="left" vertical="top" wrapText="1"/>
    </xf>
    <xf numFmtId="0" fontId="9" fillId="0" borderId="30" xfId="0" applyFont="1" applyBorder="1" applyAlignment="1" applyProtection="1">
      <alignment vertical="top" wrapText="1"/>
    </xf>
    <xf numFmtId="0" fontId="9" fillId="0" borderId="31" xfId="0" applyFont="1" applyBorder="1" applyAlignment="1">
      <alignment horizontal="left" vertical="top" wrapText="1"/>
    </xf>
    <xf numFmtId="0" fontId="0" fillId="2" borderId="27" xfId="0" applyFill="1" applyBorder="1" applyAlignment="1" applyProtection="1">
      <protection locked="0"/>
    </xf>
    <xf numFmtId="0" fontId="5" fillId="0" borderId="27" xfId="0" applyFont="1" applyBorder="1" applyAlignment="1" applyProtection="1">
      <alignment vertical="top" wrapText="1"/>
      <protection locked="0"/>
    </xf>
    <xf numFmtId="0" fontId="5" fillId="0" borderId="27" xfId="0" applyFont="1" applyBorder="1" applyAlignment="1" applyProtection="1">
      <alignment wrapText="1"/>
      <protection locked="0"/>
    </xf>
    <xf numFmtId="0" fontId="0" fillId="0" borderId="0" xfId="0" applyAlignment="1" applyProtection="1">
      <protection locked="0"/>
    </xf>
    <xf numFmtId="0" fontId="4" fillId="2" borderId="27" xfId="0" applyFont="1" applyFill="1" applyBorder="1" applyAlignment="1" applyProtection="1">
      <alignment horizontal="left"/>
      <protection locked="0"/>
    </xf>
    <xf numFmtId="164" fontId="5" fillId="0" borderId="27" xfId="0" applyNumberFormat="1" applyFont="1" applyFill="1" applyBorder="1" applyAlignment="1" applyProtection="1">
      <alignment horizontal="left" vertical="top" wrapText="1"/>
      <protection locked="0"/>
    </xf>
    <xf numFmtId="0" fontId="5" fillId="0" borderId="32" xfId="0" applyFont="1" applyBorder="1" applyAlignment="1" applyProtection="1">
      <alignment wrapText="1"/>
      <protection locked="0"/>
    </xf>
    <xf numFmtId="0" fontId="7" fillId="2" borderId="27" xfId="0" applyFont="1" applyFill="1" applyBorder="1" applyAlignment="1" applyProtection="1">
      <alignment horizontal="left"/>
      <protection locked="0"/>
    </xf>
    <xf numFmtId="0" fontId="0" fillId="0" borderId="0" xfId="0" applyAlignment="1" applyProtection="1">
      <alignment horizontal="left"/>
      <protection locked="0"/>
    </xf>
    <xf numFmtId="0" fontId="0" fillId="3" borderId="27" xfId="0" applyFill="1" applyBorder="1" applyAlignment="1" applyProtection="1">
      <alignment horizontal="center"/>
      <protection locked="0"/>
    </xf>
    <xf numFmtId="0" fontId="5" fillId="3" borderId="27" xfId="0" applyFont="1" applyFill="1" applyBorder="1" applyAlignment="1" applyProtection="1">
      <alignment horizontal="left" indent="1"/>
      <protection locked="0"/>
    </xf>
    <xf numFmtId="0" fontId="5" fillId="3" borderId="27" xfId="0" applyFont="1" applyFill="1" applyBorder="1" applyAlignment="1" applyProtection="1">
      <alignment horizontal="left" wrapText="1" indent="1"/>
      <protection locked="0"/>
    </xf>
    <xf numFmtId="0" fontId="0" fillId="3" borderId="27" xfId="0" quotePrefix="1" applyFill="1" applyBorder="1" applyAlignment="1" applyProtection="1">
      <alignment horizontal="center"/>
      <protection locked="0"/>
    </xf>
    <xf numFmtId="0" fontId="12" fillId="0" borderId="0" xfId="0" applyFont="1" applyAlignment="1" applyProtection="1">
      <protection locked="0"/>
    </xf>
    <xf numFmtId="0" fontId="4" fillId="0" borderId="0" xfId="0" applyFont="1" applyFill="1" applyBorder="1" applyAlignment="1" applyProtection="1">
      <alignment horizontal="left"/>
      <protection locked="0"/>
    </xf>
    <xf numFmtId="0" fontId="5" fillId="3" borderId="27" xfId="0" applyFont="1" applyFill="1" applyBorder="1" applyAlignment="1" applyProtection="1">
      <alignment horizontal="center" vertical="top" wrapText="1"/>
      <protection locked="0"/>
    </xf>
    <xf numFmtId="0" fontId="5" fillId="3" borderId="27" xfId="0" applyFont="1" applyFill="1" applyBorder="1" applyAlignment="1" applyProtection="1">
      <alignment horizontal="left" vertical="top" wrapText="1"/>
      <protection locked="0"/>
    </xf>
    <xf numFmtId="0" fontId="0" fillId="0" borderId="0" xfId="0" applyFill="1" applyBorder="1" applyAlignment="1" applyProtection="1">
      <alignment horizontal="left"/>
      <protection locked="0"/>
    </xf>
    <xf numFmtId="0" fontId="5" fillId="0" borderId="33"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0" fontId="5" fillId="3" borderId="27" xfId="0" quotePrefix="1" applyFont="1" applyFill="1" applyBorder="1" applyAlignment="1" applyProtection="1">
      <alignment horizontal="center" vertical="top" wrapText="1"/>
      <protection locked="0"/>
    </xf>
    <xf numFmtId="0" fontId="3" fillId="0" borderId="0" xfId="0" applyFont="1" applyAlignment="1" applyProtection="1">
      <alignment horizontal="left"/>
      <protection locked="0"/>
    </xf>
    <xf numFmtId="0" fontId="20" fillId="0" borderId="0" xfId="0" applyFont="1" applyProtection="1">
      <protection locked="0"/>
    </xf>
    <xf numFmtId="0" fontId="21" fillId="0" borderId="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12" fillId="0" borderId="0" xfId="0" applyFont="1" applyAlignment="1" applyProtection="1">
      <alignment horizontal="left"/>
      <protection locked="0"/>
    </xf>
    <xf numFmtId="0" fontId="21" fillId="0" borderId="0" xfId="0" applyFont="1" applyFill="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5" fillId="0" borderId="0" xfId="0" applyFont="1" applyBorder="1" applyAlignment="1" applyProtection="1">
      <alignment wrapText="1"/>
      <protection locked="0"/>
    </xf>
    <xf numFmtId="0" fontId="5" fillId="0" borderId="0" xfId="0" applyFont="1" applyFill="1" applyBorder="1" applyAlignment="1" applyProtection="1">
      <alignment wrapText="1"/>
      <protection locked="0"/>
    </xf>
    <xf numFmtId="0" fontId="0" fillId="0" borderId="0" xfId="0" applyBorder="1" applyProtection="1">
      <protection locked="0"/>
    </xf>
    <xf numFmtId="0" fontId="0" fillId="0" borderId="0" xfId="0" applyProtection="1">
      <protection locked="0"/>
    </xf>
    <xf numFmtId="0" fontId="0" fillId="5" borderId="0" xfId="0" applyFill="1" applyProtection="1">
      <protection locked="0"/>
    </xf>
    <xf numFmtId="0" fontId="0" fillId="0" borderId="0" xfId="0" applyAlignment="1" applyProtection="1">
      <alignment horizontal="center" vertical="center"/>
      <protection locked="0"/>
    </xf>
    <xf numFmtId="0" fontId="9" fillId="0" borderId="0" xfId="0" applyFont="1" applyProtection="1">
      <protection locked="0"/>
    </xf>
    <xf numFmtId="0" fontId="0" fillId="0" borderId="0" xfId="0" applyAlignment="1" applyProtection="1">
      <alignment horizontal="center"/>
      <protection locked="0"/>
    </xf>
    <xf numFmtId="3" fontId="0" fillId="0" borderId="0" xfId="0" applyNumberFormat="1" applyAlignment="1" applyProtection="1">
      <alignment horizontal="center"/>
      <protection locked="0"/>
    </xf>
    <xf numFmtId="0" fontId="13" fillId="0" borderId="0" xfId="0" applyFont="1" applyProtection="1">
      <protection locked="0"/>
    </xf>
    <xf numFmtId="0" fontId="14" fillId="0" borderId="0" xfId="0" applyFont="1" applyProtection="1">
      <protection locked="0"/>
    </xf>
    <xf numFmtId="0" fontId="15" fillId="0" borderId="0" xfId="0" applyFont="1" applyAlignment="1" applyProtection="1">
      <alignment horizontal="center"/>
      <protection locked="0"/>
    </xf>
    <xf numFmtId="3" fontId="0" fillId="0" borderId="0" xfId="0" applyNumberFormat="1" applyProtection="1">
      <protection locked="0"/>
    </xf>
    <xf numFmtId="49" fontId="5" fillId="0" borderId="34" xfId="1" applyNumberFormat="1" applyFont="1" applyBorder="1" applyAlignment="1" applyProtection="1">
      <alignment horizontal="left" wrapText="1"/>
      <protection locked="0"/>
    </xf>
    <xf numFmtId="49" fontId="5" fillId="0" borderId="35" xfId="1" applyNumberFormat="1" applyFont="1" applyBorder="1" applyAlignment="1" applyProtection="1">
      <alignment horizontal="left" wrapText="1"/>
      <protection locked="0"/>
    </xf>
    <xf numFmtId="49" fontId="5" fillId="0" borderId="37" xfId="0" applyNumberFormat="1" applyFont="1" applyBorder="1" applyAlignment="1" applyProtection="1">
      <alignment horizontal="left" wrapText="1"/>
      <protection locked="0"/>
    </xf>
    <xf numFmtId="49" fontId="5" fillId="0" borderId="36" xfId="0" applyNumberFormat="1" applyFont="1" applyBorder="1" applyAlignment="1" applyProtection="1">
      <alignment horizontal="left" wrapText="1"/>
      <protection locked="0"/>
    </xf>
    <xf numFmtId="49" fontId="5" fillId="0" borderId="38" xfId="1" applyNumberFormat="1" applyFont="1" applyBorder="1" applyAlignment="1" applyProtection="1">
      <alignment horizontal="left" wrapText="1"/>
      <protection locked="0"/>
    </xf>
    <xf numFmtId="49" fontId="5" fillId="0" borderId="39" xfId="0" applyNumberFormat="1" applyFont="1" applyBorder="1" applyAlignment="1" applyProtection="1">
      <alignment horizontal="left" wrapText="1"/>
      <protection locked="0"/>
    </xf>
    <xf numFmtId="0" fontId="0" fillId="5" borderId="0" xfId="0" applyFill="1" applyAlignment="1" applyProtection="1">
      <alignment wrapText="1"/>
    </xf>
    <xf numFmtId="0" fontId="0" fillId="5" borderId="0" xfId="0" applyFill="1" applyBorder="1" applyAlignment="1" applyProtection="1">
      <alignment horizontal="center" wrapText="1"/>
    </xf>
    <xf numFmtId="0" fontId="3" fillId="5" borderId="0" xfId="0" applyFont="1" applyFill="1" applyAlignment="1" applyProtection="1">
      <alignment horizontal="left" wrapText="1"/>
    </xf>
    <xf numFmtId="0" fontId="0" fillId="5" borderId="0" xfId="0" applyFill="1" applyProtection="1"/>
    <xf numFmtId="0" fontId="0" fillId="0" borderId="0" xfId="0" applyProtection="1"/>
    <xf numFmtId="0" fontId="0" fillId="5" borderId="0" xfId="0" applyFill="1" applyAlignment="1" applyProtection="1">
      <alignment horizontal="center"/>
    </xf>
    <xf numFmtId="3" fontId="0" fillId="5" borderId="0" xfId="0" applyNumberFormat="1" applyFill="1" applyAlignment="1" applyProtection="1">
      <alignment horizontal="center"/>
    </xf>
    <xf numFmtId="0" fontId="3" fillId="5" borderId="0" xfId="0" applyFont="1" applyFill="1" applyProtection="1"/>
    <xf numFmtId="0" fontId="12" fillId="0" borderId="0" xfId="0" applyFont="1" applyProtection="1"/>
    <xf numFmtId="0" fontId="0" fillId="0" borderId="0" xfId="0" applyAlignment="1" applyProtection="1">
      <alignment horizontal="center"/>
    </xf>
    <xf numFmtId="3" fontId="0" fillId="0" borderId="0" xfId="0" applyNumberFormat="1" applyAlignment="1" applyProtection="1">
      <alignment horizontal="center"/>
    </xf>
    <xf numFmtId="0" fontId="0" fillId="0" borderId="0" xfId="0" applyAlignment="1" applyProtection="1"/>
    <xf numFmtId="0" fontId="0" fillId="5" borderId="0" xfId="0" applyFill="1" applyAlignment="1" applyProtection="1">
      <alignment horizontal="center" wrapText="1"/>
    </xf>
    <xf numFmtId="0" fontId="3" fillId="0" borderId="0" xfId="0" applyFont="1" applyFill="1" applyBorder="1" applyAlignment="1" applyProtection="1"/>
    <xf numFmtId="0" fontId="4" fillId="5" borderId="0" xfId="0" applyFont="1" applyFill="1" applyAlignment="1" applyProtection="1">
      <alignment horizontal="left"/>
    </xf>
    <xf numFmtId="0" fontId="7" fillId="0" borderId="0" xfId="0" applyFont="1"/>
    <xf numFmtId="4" fontId="5" fillId="0" borderId="4" xfId="1" applyNumberFormat="1" applyFont="1" applyBorder="1" applyAlignment="1" applyProtection="1">
      <alignment horizontal="center" vertical="center"/>
      <protection locked="0"/>
    </xf>
    <xf numFmtId="0" fontId="0" fillId="2" borderId="14" xfId="0" applyFill="1" applyBorder="1" applyAlignment="1" applyProtection="1">
      <alignment horizontal="left"/>
    </xf>
    <xf numFmtId="0" fontId="8" fillId="3" borderId="16" xfId="0" applyFont="1" applyFill="1" applyBorder="1" applyAlignment="1" applyProtection="1">
      <alignment horizontal="center"/>
    </xf>
    <xf numFmtId="0" fontId="8" fillId="3" borderId="22" xfId="0" applyFont="1" applyFill="1" applyBorder="1" applyAlignment="1" applyProtection="1">
      <alignment horizontal="center"/>
    </xf>
    <xf numFmtId="0" fontId="8" fillId="3" borderId="32" xfId="0" applyFont="1" applyFill="1" applyBorder="1" applyAlignment="1" applyProtection="1">
      <alignment horizontal="center" wrapText="1"/>
    </xf>
    <xf numFmtId="3" fontId="8" fillId="3" borderId="40" xfId="0" applyNumberFormat="1" applyFont="1" applyFill="1" applyBorder="1" applyAlignment="1" applyProtection="1">
      <alignment horizontal="center" wrapText="1"/>
    </xf>
    <xf numFmtId="0" fontId="8" fillId="3" borderId="22" xfId="0" applyFont="1" applyFill="1" applyBorder="1" applyAlignment="1" applyProtection="1">
      <alignment horizontal="center" wrapText="1"/>
    </xf>
    <xf numFmtId="0" fontId="8" fillId="3" borderId="17" xfId="0" applyFont="1" applyFill="1" applyBorder="1" applyAlignment="1" applyProtection="1">
      <alignment horizontal="center" wrapText="1"/>
    </xf>
    <xf numFmtId="0" fontId="0" fillId="0" borderId="6"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3" fillId="5" borderId="0" xfId="0" applyFont="1" applyFill="1" applyBorder="1" applyProtection="1"/>
    <xf numFmtId="3" fontId="3" fillId="5" borderId="0" xfId="0" applyNumberFormat="1" applyFont="1" applyFill="1" applyAlignment="1" applyProtection="1">
      <alignment wrapText="1"/>
    </xf>
    <xf numFmtId="0" fontId="3" fillId="3" borderId="41" xfId="0" applyFont="1" applyFill="1" applyBorder="1" applyAlignment="1" applyProtection="1"/>
    <xf numFmtId="165" fontId="3" fillId="0" borderId="0" xfId="0" applyNumberFormat="1" applyFont="1" applyFill="1" applyBorder="1" applyAlignment="1" applyProtection="1">
      <alignment horizontal="center"/>
    </xf>
    <xf numFmtId="3" fontId="3" fillId="5" borderId="0" xfId="0" applyNumberFormat="1" applyFont="1" applyFill="1" applyBorder="1" applyAlignment="1" applyProtection="1">
      <alignment horizontal="center" wrapText="1"/>
    </xf>
    <xf numFmtId="3" fontId="3" fillId="5" borderId="18" xfId="0" applyNumberFormat="1" applyFont="1" applyFill="1" applyBorder="1" applyAlignment="1" applyProtection="1">
      <alignment horizontal="center" wrapText="1"/>
    </xf>
    <xf numFmtId="0" fontId="3" fillId="0" borderId="27" xfId="0" applyFont="1" applyFill="1" applyBorder="1" applyAlignment="1" applyProtection="1">
      <alignment horizontal="center"/>
    </xf>
    <xf numFmtId="0" fontId="0" fillId="2" borderId="18" xfId="0" applyFill="1" applyBorder="1" applyAlignment="1" applyProtection="1">
      <alignment horizontal="center"/>
    </xf>
    <xf numFmtId="0" fontId="0" fillId="2" borderId="18" xfId="0" applyFill="1" applyBorder="1" applyProtection="1"/>
    <xf numFmtId="0" fontId="7" fillId="2" borderId="15" xfId="0" applyFont="1" applyFill="1" applyBorder="1" applyAlignment="1" applyProtection="1">
      <alignment horizontal="left"/>
    </xf>
    <xf numFmtId="0" fontId="7" fillId="0" borderId="42" xfId="0" applyFont="1" applyFill="1" applyBorder="1" applyAlignment="1" applyProtection="1">
      <alignment horizontal="left"/>
    </xf>
    <xf numFmtId="0" fontId="0" fillId="0" borderId="42" xfId="0" applyFill="1" applyBorder="1" applyAlignment="1" applyProtection="1">
      <alignment horizontal="center"/>
    </xf>
    <xf numFmtId="0" fontId="0" fillId="0" borderId="42" xfId="0" applyFill="1" applyBorder="1" applyProtection="1"/>
    <xf numFmtId="0" fontId="8" fillId="0" borderId="42" xfId="0" applyFont="1" applyFill="1" applyBorder="1" applyAlignment="1" applyProtection="1">
      <alignment horizontal="center"/>
    </xf>
    <xf numFmtId="0" fontId="0" fillId="0" borderId="0" xfId="0" applyFill="1" applyBorder="1" applyAlignment="1" applyProtection="1"/>
    <xf numFmtId="0" fontId="0" fillId="0" borderId="0" xfId="0" applyBorder="1" applyAlignment="1">
      <alignment wrapText="1"/>
    </xf>
    <xf numFmtId="0" fontId="0" fillId="5" borderId="0" xfId="0" applyFill="1" applyBorder="1" applyAlignment="1" applyProtection="1">
      <alignment wrapText="1"/>
    </xf>
    <xf numFmtId="0" fontId="21" fillId="0" borderId="30" xfId="0" applyFont="1" applyBorder="1" applyAlignment="1" applyProtection="1">
      <alignment vertical="top" wrapText="1"/>
    </xf>
    <xf numFmtId="0" fontId="21" fillId="0" borderId="43" xfId="0" applyFont="1" applyBorder="1" applyAlignment="1" applyProtection="1">
      <alignment vertical="top" wrapText="1"/>
    </xf>
    <xf numFmtId="0" fontId="3"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43" fontId="0" fillId="0" borderId="47" xfId="1" applyFont="1" applyBorder="1"/>
    <xf numFmtId="43" fontId="0" fillId="0" borderId="48" xfId="1" applyFont="1" applyBorder="1"/>
    <xf numFmtId="43" fontId="0" fillId="0" borderId="49" xfId="1" applyFont="1" applyBorder="1"/>
    <xf numFmtId="43" fontId="0" fillId="0" borderId="50" xfId="1" applyFont="1" applyBorder="1"/>
    <xf numFmtId="43" fontId="0" fillId="0" borderId="27" xfId="1" applyFont="1" applyBorder="1"/>
    <xf numFmtId="43" fontId="0" fillId="0" borderId="51" xfId="1" applyFont="1" applyBorder="1"/>
    <xf numFmtId="43" fontId="0" fillId="0" borderId="52" xfId="1" applyFont="1" applyBorder="1"/>
    <xf numFmtId="43" fontId="0" fillId="0" borderId="53" xfId="1" applyFont="1" applyBorder="1"/>
    <xf numFmtId="43" fontId="0" fillId="0" borderId="54" xfId="1" applyFont="1" applyBorder="1"/>
    <xf numFmtId="43" fontId="3" fillId="0" borderId="44" xfId="1" applyFont="1" applyBorder="1"/>
    <xf numFmtId="43" fontId="3" fillId="0" borderId="45" xfId="1" applyFont="1" applyBorder="1"/>
    <xf numFmtId="43" fontId="3" fillId="0" borderId="46" xfId="1" applyFont="1" applyBorder="1"/>
    <xf numFmtId="43" fontId="0" fillId="0" borderId="13" xfId="1" applyFont="1" applyBorder="1"/>
    <xf numFmtId="43" fontId="0" fillId="0" borderId="14" xfId="1" applyFont="1" applyBorder="1"/>
    <xf numFmtId="43" fontId="0" fillId="0" borderId="20" xfId="1" applyFont="1" applyBorder="1"/>
    <xf numFmtId="43" fontId="0" fillId="0" borderId="0" xfId="1" applyFont="1"/>
    <xf numFmtId="43" fontId="3" fillId="6" borderId="20" xfId="1" applyFont="1" applyFill="1" applyBorder="1"/>
    <xf numFmtId="43" fontId="0" fillId="0" borderId="55" xfId="1" applyFont="1" applyBorder="1"/>
    <xf numFmtId="43" fontId="0" fillId="0" borderId="56" xfId="1" applyFont="1" applyBorder="1"/>
    <xf numFmtId="43" fontId="0" fillId="0" borderId="57" xfId="1" applyFont="1" applyBorder="1"/>
    <xf numFmtId="43" fontId="3" fillId="0" borderId="58" xfId="1" applyFont="1" applyBorder="1"/>
    <xf numFmtId="43" fontId="0" fillId="0" borderId="47" xfId="1" applyFont="1" applyBorder="1" applyAlignment="1">
      <alignment wrapText="1"/>
    </xf>
    <xf numFmtId="0" fontId="0" fillId="0" borderId="7" xfId="0" applyBorder="1" applyAlignment="1" applyProtection="1">
      <alignment horizontal="center"/>
      <protection locked="0"/>
    </xf>
    <xf numFmtId="49" fontId="0" fillId="0" borderId="35" xfId="1" applyNumberFormat="1" applyFont="1" applyBorder="1" applyAlignment="1" applyProtection="1">
      <alignment horizontal="left" wrapText="1"/>
      <protection locked="0"/>
    </xf>
    <xf numFmtId="49" fontId="0" fillId="0" borderId="36" xfId="1" applyNumberFormat="1" applyFont="1" applyBorder="1" applyAlignment="1" applyProtection="1">
      <alignment horizontal="left" wrapText="1"/>
      <protection locked="0"/>
    </xf>
    <xf numFmtId="0" fontId="23" fillId="0" borderId="9"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xf numFmtId="49" fontId="0" fillId="0" borderId="36" xfId="0" applyNumberFormat="1" applyBorder="1" applyAlignment="1" applyProtection="1">
      <alignment horizontal="left" wrapText="1"/>
      <protection locked="0"/>
    </xf>
    <xf numFmtId="49" fontId="0" fillId="0" borderId="38" xfId="1" applyNumberFormat="1" applyFont="1" applyBorder="1" applyAlignment="1" applyProtection="1">
      <alignment horizontal="left" wrapText="1"/>
      <protection locked="0"/>
    </xf>
    <xf numFmtId="49" fontId="0" fillId="0" borderId="38" xfId="0" applyNumberFormat="1" applyBorder="1" applyAlignment="1" applyProtection="1">
      <alignment horizontal="left" wrapText="1"/>
      <protection locked="0"/>
    </xf>
    <xf numFmtId="49" fontId="1" fillId="0" borderId="36" xfId="1" applyNumberFormat="1"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49" fontId="1" fillId="0" borderId="35" xfId="1" applyNumberFormat="1" applyFont="1" applyBorder="1" applyAlignment="1" applyProtection="1">
      <alignment horizontal="left" wrapText="1"/>
      <protection locked="0"/>
    </xf>
    <xf numFmtId="49" fontId="1" fillId="0" borderId="35" xfId="0" applyNumberFormat="1" applyFont="1" applyBorder="1" applyAlignment="1" applyProtection="1">
      <alignment horizontal="left" wrapText="1"/>
      <protection locked="0"/>
    </xf>
    <xf numFmtId="49" fontId="1" fillId="0" borderId="36" xfId="0" applyNumberFormat="1" applyFont="1" applyBorder="1" applyAlignment="1" applyProtection="1">
      <alignment horizontal="left" wrapText="1"/>
      <protection locked="0"/>
    </xf>
    <xf numFmtId="0" fontId="5" fillId="0" borderId="71" xfId="0" applyFont="1" applyBorder="1" applyAlignment="1" applyProtection="1">
      <alignment horizontal="left" indent="1"/>
    </xf>
    <xf numFmtId="0" fontId="5" fillId="0" borderId="34" xfId="0" applyFont="1" applyBorder="1" applyAlignment="1" applyProtection="1">
      <alignment horizontal="left" indent="1"/>
    </xf>
    <xf numFmtId="0" fontId="5" fillId="0" borderId="72" xfId="0" applyFont="1" applyBorder="1" applyAlignment="1" applyProtection="1">
      <alignment horizontal="left" indent="1"/>
    </xf>
    <xf numFmtId="0" fontId="8" fillId="2" borderId="26" xfId="0" applyFont="1" applyFill="1" applyBorder="1" applyAlignment="1" applyProtection="1">
      <alignment horizontal="center"/>
    </xf>
    <xf numFmtId="0" fontId="8" fillId="2" borderId="14" xfId="0" applyFont="1" applyFill="1" applyBorder="1" applyAlignment="1" applyProtection="1">
      <alignment horizontal="center"/>
    </xf>
    <xf numFmtId="0" fontId="0" fillId="0" borderId="19" xfId="0" applyBorder="1" applyAlignment="1" applyProtection="1"/>
    <xf numFmtId="0" fontId="5" fillId="0" borderId="11" xfId="0" applyFont="1" applyFill="1" applyBorder="1" applyAlignment="1" applyProtection="1">
      <alignment horizontal="left" indent="1"/>
    </xf>
    <xf numFmtId="0" fontId="5" fillId="0" borderId="35" xfId="0" applyFont="1" applyFill="1" applyBorder="1" applyAlignment="1" applyProtection="1">
      <alignment horizontal="left" indent="1"/>
    </xf>
    <xf numFmtId="0" fontId="5" fillId="0" borderId="38" xfId="0" applyFont="1" applyFill="1" applyBorder="1" applyAlignment="1" applyProtection="1">
      <alignment horizontal="left" indent="1"/>
    </xf>
    <xf numFmtId="0" fontId="5" fillId="0" borderId="69" xfId="0" applyFont="1" applyBorder="1" applyAlignment="1" applyProtection="1">
      <alignment horizontal="left" indent="1"/>
    </xf>
    <xf numFmtId="0" fontId="5" fillId="0" borderId="37" xfId="0" applyFont="1" applyBorder="1" applyAlignment="1" applyProtection="1">
      <alignment horizontal="left" indent="1"/>
    </xf>
    <xf numFmtId="0" fontId="5" fillId="0" borderId="70" xfId="0" applyFont="1" applyBorder="1" applyAlignment="1" applyProtection="1">
      <alignment horizontal="left" indent="1"/>
    </xf>
    <xf numFmtId="0" fontId="5" fillId="0" borderId="11" xfId="0" applyFont="1" applyBorder="1" applyAlignment="1" applyProtection="1">
      <alignment horizontal="left" indent="1"/>
    </xf>
    <xf numFmtId="0" fontId="5" fillId="0" borderId="35" xfId="0" applyFont="1" applyBorder="1" applyAlignment="1" applyProtection="1">
      <alignment horizontal="left" indent="1"/>
    </xf>
    <xf numFmtId="0" fontId="5" fillId="0" borderId="38" xfId="0" applyFont="1" applyBorder="1" applyAlignment="1" applyProtection="1">
      <alignment horizontal="left" indent="1"/>
    </xf>
    <xf numFmtId="0" fontId="8" fillId="3" borderId="0" xfId="0" applyFont="1" applyFill="1" applyBorder="1" applyAlignment="1" applyProtection="1">
      <alignment horizontal="center"/>
    </xf>
    <xf numFmtId="0" fontId="0" fillId="5" borderId="53" xfId="0" applyFill="1" applyBorder="1" applyAlignment="1" applyProtection="1">
      <alignment horizontal="left" wrapText="1" indent="1"/>
      <protection locked="0"/>
    </xf>
    <xf numFmtId="0" fontId="0" fillId="5" borderId="54" xfId="0" applyFill="1" applyBorder="1" applyAlignment="1" applyProtection="1">
      <alignment horizontal="left" wrapText="1" indent="1"/>
      <protection locked="0"/>
    </xf>
    <xf numFmtId="0" fontId="0" fillId="5" borderId="66" xfId="0" applyNumberFormat="1" applyFill="1" applyBorder="1" applyAlignment="1" applyProtection="1">
      <alignment horizontal="left" wrapText="1" indent="1"/>
      <protection locked="0"/>
    </xf>
    <xf numFmtId="0" fontId="0" fillId="5" borderId="67" xfId="0" applyNumberFormat="1" applyFill="1" applyBorder="1" applyAlignment="1" applyProtection="1">
      <alignment horizontal="left" wrapText="1" indent="1"/>
      <protection locked="0"/>
    </xf>
    <xf numFmtId="0" fontId="3" fillId="3" borderId="68" xfId="0" applyFont="1" applyFill="1" applyBorder="1" applyAlignment="1" applyProtection="1">
      <alignment horizontal="left"/>
    </xf>
    <xf numFmtId="0" fontId="3" fillId="3" borderId="66" xfId="0" applyFont="1" applyFill="1" applyBorder="1" applyAlignment="1" applyProtection="1">
      <alignment horizontal="left"/>
    </xf>
    <xf numFmtId="0" fontId="0" fillId="5" borderId="27" xfId="0" applyFill="1" applyBorder="1" applyAlignment="1" applyProtection="1">
      <alignment horizontal="left" wrapText="1" indent="1"/>
      <protection locked="0"/>
    </xf>
    <xf numFmtId="0" fontId="0" fillId="5" borderId="51" xfId="0" applyFill="1" applyBorder="1" applyAlignment="1" applyProtection="1">
      <alignment horizontal="left" wrapText="1" indent="1"/>
      <protection locked="0"/>
    </xf>
    <xf numFmtId="0" fontId="6" fillId="0" borderId="0" xfId="0" applyFont="1" applyAlignment="1" applyProtection="1">
      <alignment horizontal="left"/>
    </xf>
    <xf numFmtId="0" fontId="8" fillId="2" borderId="13" xfId="0" applyFont="1" applyFill="1" applyBorder="1" applyAlignment="1" applyProtection="1">
      <alignment horizontal="center"/>
    </xf>
    <xf numFmtId="0" fontId="3" fillId="3" borderId="50" xfId="0" applyFont="1" applyFill="1" applyBorder="1" applyAlignment="1" applyProtection="1">
      <alignment horizontal="left"/>
    </xf>
    <xf numFmtId="0" fontId="3" fillId="3" borderId="27" xfId="0" applyFont="1" applyFill="1" applyBorder="1" applyAlignment="1" applyProtection="1">
      <alignment horizontal="left"/>
    </xf>
    <xf numFmtId="0" fontId="3" fillId="3" borderId="52" xfId="0" applyFont="1" applyFill="1" applyBorder="1" applyAlignment="1" applyProtection="1">
      <alignment horizontal="left"/>
    </xf>
    <xf numFmtId="0" fontId="3" fillId="3" borderId="53" xfId="0" applyFont="1" applyFill="1" applyBorder="1" applyAlignment="1" applyProtection="1">
      <alignment horizontal="left"/>
    </xf>
    <xf numFmtId="0" fontId="3" fillId="3" borderId="65" xfId="0" applyFont="1" applyFill="1" applyBorder="1" applyAlignment="1" applyProtection="1">
      <alignment horizontal="center" wrapText="1"/>
    </xf>
    <xf numFmtId="0" fontId="0" fillId="0" borderId="48" xfId="0" applyBorder="1" applyAlignment="1" applyProtection="1">
      <alignment horizontal="center"/>
    </xf>
    <xf numFmtId="3" fontId="4" fillId="5" borderId="0" xfId="0" applyNumberFormat="1" applyFont="1" applyFill="1" applyAlignment="1" applyProtection="1">
      <alignment horizontal="center" wrapText="1"/>
    </xf>
    <xf numFmtId="0" fontId="0" fillId="0" borderId="0" xfId="0" applyAlignment="1" applyProtection="1">
      <alignment horizontal="center" wrapText="1"/>
    </xf>
    <xf numFmtId="0" fontId="0" fillId="5" borderId="0" xfId="0" applyFill="1" applyBorder="1" applyAlignment="1" applyProtection="1">
      <alignment horizontal="left" wrapText="1" indent="1"/>
    </xf>
    <xf numFmtId="0" fontId="3" fillId="0" borderId="0" xfId="0" applyFont="1" applyFill="1" applyBorder="1" applyAlignment="1" applyProtection="1">
      <alignment horizontal="left"/>
    </xf>
    <xf numFmtId="0" fontId="0" fillId="5" borderId="59" xfId="0" applyFill="1" applyBorder="1" applyAlignment="1" applyProtection="1">
      <alignment horizontal="left" vertical="justify" wrapText="1"/>
    </xf>
    <xf numFmtId="0" fontId="0" fillId="0" borderId="0" xfId="0" applyBorder="1" applyAlignment="1">
      <alignment horizontal="left" vertical="justify" wrapText="1"/>
    </xf>
    <xf numFmtId="0" fontId="0" fillId="0" borderId="60" xfId="0" applyBorder="1" applyAlignment="1">
      <alignment horizontal="left" vertical="justify" wrapText="1"/>
    </xf>
    <xf numFmtId="0" fontId="0" fillId="0" borderId="59" xfId="0" applyBorder="1" applyAlignment="1">
      <alignment horizontal="left" vertical="justify" wrapText="1"/>
    </xf>
    <xf numFmtId="0" fontId="0" fillId="0" borderId="61" xfId="0" applyBorder="1" applyAlignment="1">
      <alignment horizontal="left" vertical="justify" wrapText="1"/>
    </xf>
    <xf numFmtId="0" fontId="0" fillId="0" borderId="42" xfId="0" applyBorder="1" applyAlignment="1">
      <alignment horizontal="left" vertical="justify" wrapText="1"/>
    </xf>
    <xf numFmtId="0" fontId="0" fillId="0" borderId="55" xfId="0" applyBorder="1" applyAlignment="1">
      <alignment horizontal="left" vertical="justify" wrapText="1"/>
    </xf>
    <xf numFmtId="0" fontId="0" fillId="0" borderId="62" xfId="0" applyNumberFormat="1" applyBorder="1" applyAlignment="1" applyProtection="1">
      <alignment horizontal="left" vertical="top" wrapText="1"/>
      <protection locked="0"/>
    </xf>
    <xf numFmtId="0" fontId="0" fillId="0" borderId="63" xfId="0" applyNumberFormat="1" applyBorder="1" applyAlignment="1" applyProtection="1">
      <alignment horizontal="left" vertical="top" wrapText="1"/>
      <protection locked="0"/>
    </xf>
    <xf numFmtId="0" fontId="0" fillId="0" borderId="64" xfId="0" applyNumberFormat="1" applyBorder="1" applyAlignment="1" applyProtection="1">
      <alignment horizontal="left" vertical="top" wrapText="1"/>
      <protection locked="0"/>
    </xf>
    <xf numFmtId="0" fontId="0" fillId="0" borderId="33" xfId="0" applyNumberFormat="1" applyBorder="1" applyAlignment="1" applyProtection="1">
      <alignment horizontal="left" vertical="top" wrapText="1"/>
      <protection locked="0"/>
    </xf>
    <xf numFmtId="0" fontId="0" fillId="0" borderId="0" xfId="0" applyNumberFormat="1" applyBorder="1" applyAlignment="1" applyProtection="1">
      <alignment horizontal="left" vertical="top" wrapText="1"/>
      <protection locked="0"/>
    </xf>
    <xf numFmtId="0" fontId="0" fillId="0" borderId="32" xfId="0" applyNumberFormat="1" applyBorder="1" applyAlignment="1" applyProtection="1">
      <alignment horizontal="left" vertical="top" wrapText="1"/>
      <protection locked="0"/>
    </xf>
    <xf numFmtId="0" fontId="0" fillId="0" borderId="15" xfId="0" applyNumberFormat="1" applyBorder="1" applyAlignment="1" applyProtection="1">
      <alignment horizontal="left" vertical="top" wrapText="1"/>
      <protection locked="0"/>
    </xf>
    <xf numFmtId="0" fontId="0" fillId="0" borderId="18" xfId="0" applyNumberFormat="1" applyBorder="1" applyAlignment="1" applyProtection="1">
      <alignment horizontal="left" vertical="top" wrapText="1"/>
      <protection locked="0"/>
    </xf>
    <xf numFmtId="0" fontId="0" fillId="0" borderId="40" xfId="0" applyNumberFormat="1" applyBorder="1" applyAlignment="1" applyProtection="1">
      <alignment horizontal="left" vertical="top" wrapText="1"/>
      <protection locked="0"/>
    </xf>
    <xf numFmtId="0" fontId="8" fillId="3" borderId="13" xfId="0" applyFont="1" applyFill="1" applyBorder="1" applyAlignment="1" applyProtection="1">
      <alignment horizontal="center"/>
    </xf>
    <xf numFmtId="0" fontId="8" fillId="3" borderId="14" xfId="0" applyFont="1" applyFill="1" applyBorder="1" applyAlignment="1" applyProtection="1">
      <alignment horizontal="center"/>
    </xf>
    <xf numFmtId="0" fontId="8" fillId="3" borderId="19" xfId="0" applyFont="1" applyFill="1" applyBorder="1" applyAlignment="1" applyProtection="1">
      <alignment horizontal="center"/>
    </xf>
    <xf numFmtId="0" fontId="7" fillId="2" borderId="13" xfId="0" applyFont="1" applyFill="1" applyBorder="1" applyAlignment="1" applyProtection="1">
      <alignment horizontal="left"/>
    </xf>
    <xf numFmtId="0" fontId="7" fillId="2" borderId="14" xfId="0" applyFont="1" applyFill="1" applyBorder="1" applyAlignment="1" applyProtection="1">
      <alignment horizontal="left"/>
    </xf>
    <xf numFmtId="0" fontId="7" fillId="2" borderId="19" xfId="0" applyFont="1" applyFill="1" applyBorder="1" applyAlignment="1" applyProtection="1">
      <alignment horizontal="left"/>
    </xf>
    <xf numFmtId="0" fontId="8" fillId="2" borderId="15" xfId="0" applyFont="1" applyFill="1" applyBorder="1" applyAlignment="1" applyProtection="1">
      <alignment horizontal="center"/>
    </xf>
    <xf numFmtId="0" fontId="8" fillId="2" borderId="18" xfId="0" applyFont="1" applyFill="1" applyBorder="1" applyAlignment="1" applyProtection="1">
      <alignment horizontal="center"/>
    </xf>
    <xf numFmtId="0" fontId="8" fillId="2" borderId="24" xfId="0" applyFont="1" applyFill="1" applyBorder="1" applyAlignment="1" applyProtection="1">
      <alignment horizontal="center"/>
    </xf>
    <xf numFmtId="0" fontId="3" fillId="5" borderId="0" xfId="0" applyFont="1" applyFill="1" applyAlignment="1" applyProtection="1">
      <alignment horizontal="center" wrapText="1"/>
    </xf>
    <xf numFmtId="0" fontId="0" fillId="0" borderId="59" xfId="0" applyFill="1" applyBorder="1" applyAlignment="1" applyProtection="1">
      <alignment horizontal="left" vertical="justify" wrapText="1"/>
    </xf>
    <xf numFmtId="0" fontId="0" fillId="0" borderId="0" xfId="0" applyFill="1" applyBorder="1" applyAlignment="1">
      <alignment horizontal="left" vertical="justify" wrapText="1"/>
    </xf>
    <xf numFmtId="0" fontId="0" fillId="0" borderId="60" xfId="0" applyFill="1" applyBorder="1" applyAlignment="1">
      <alignment horizontal="left" vertical="justify" wrapText="1"/>
    </xf>
    <xf numFmtId="0" fontId="0" fillId="0" borderId="59" xfId="0" applyFill="1" applyBorder="1" applyAlignment="1">
      <alignment horizontal="left" vertical="justify" wrapText="1"/>
    </xf>
    <xf numFmtId="0" fontId="0" fillId="0" borderId="61" xfId="0" applyFill="1" applyBorder="1" applyAlignment="1">
      <alignment horizontal="left" vertical="justify" wrapText="1"/>
    </xf>
    <xf numFmtId="0" fontId="0" fillId="0" borderId="42" xfId="0" applyFill="1" applyBorder="1" applyAlignment="1">
      <alignment horizontal="left" vertical="justify" wrapText="1"/>
    </xf>
    <xf numFmtId="0" fontId="0" fillId="0" borderId="55" xfId="0" applyFill="1" applyBorder="1" applyAlignment="1">
      <alignment horizontal="left" vertical="justify" wrapText="1"/>
    </xf>
    <xf numFmtId="0" fontId="3" fillId="4" borderId="13" xfId="0" applyFont="1" applyFill="1" applyBorder="1" applyAlignment="1" applyProtection="1">
      <alignment horizontal="right" vertical="center"/>
    </xf>
    <xf numFmtId="0" fontId="0" fillId="0" borderId="14" xfId="0" applyBorder="1" applyAlignment="1" applyProtection="1"/>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22" fillId="0" borderId="0" xfId="0" applyFont="1" applyAlignment="1">
      <alignment horizontal="center"/>
    </xf>
    <xf numFmtId="0" fontId="3" fillId="0" borderId="62" xfId="0" applyFont="1" applyBorder="1" applyAlignment="1">
      <alignment horizontal="center"/>
    </xf>
    <xf numFmtId="0" fontId="3" fillId="0" borderId="63" xfId="0" applyFont="1" applyBorder="1" applyAlignment="1">
      <alignment horizontal="center"/>
    </xf>
    <xf numFmtId="0" fontId="3" fillId="0" borderId="64" xfId="0" applyFont="1" applyBorder="1" applyAlignment="1">
      <alignment horizontal="center"/>
    </xf>
    <xf numFmtId="0" fontId="2" fillId="0" borderId="11" xfId="0" applyFont="1" applyFill="1" applyBorder="1" applyAlignment="1" applyProtection="1">
      <alignment horizontal="left" vertical="top" wrapText="1"/>
      <protection locked="0"/>
    </xf>
  </cellXfs>
  <cellStyles count="2">
    <cellStyle name="Comma" xfId="1" builtinId="3"/>
    <cellStyle name="Normal" xfId="0" builtinId="0"/>
  </cellStyles>
  <dxfs count="3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GFGVAHQF01\homedrive\Documents%20and%20Settings\ppower\Local%20Settings\Temporary%20Internet%20Files\OLK133\Template_HIV%20AIDS_Financial%20Monitoring_1110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udget"/>
      <sheetName val="Expenditure-End Y1"/>
      <sheetName val="Definitions"/>
    </sheetNames>
    <sheetDataSet>
      <sheetData sheetId="0" refreshError="1">
        <row r="11">
          <cell r="A11">
            <v>1</v>
          </cell>
        </row>
        <row r="12">
          <cell r="A12">
            <v>2</v>
          </cell>
        </row>
        <row r="13">
          <cell r="A13">
            <v>3</v>
          </cell>
        </row>
        <row r="14">
          <cell r="A14">
            <v>4</v>
          </cell>
        </row>
        <row r="15">
          <cell r="A15">
            <v>5</v>
          </cell>
        </row>
        <row r="16">
          <cell r="A16">
            <v>6</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Sheet1">
    <pageSetUpPr fitToPage="1"/>
  </sheetPr>
  <dimension ref="A1:L104"/>
  <sheetViews>
    <sheetView showGridLines="0" tabSelected="1" topLeftCell="A22" zoomScale="80" zoomScaleNormal="80" zoomScaleSheetLayoutView="75" workbookViewId="0">
      <selection activeCell="D76" sqref="D76"/>
    </sheetView>
  </sheetViews>
  <sheetFormatPr defaultColWidth="9.140625" defaultRowHeight="12.75"/>
  <cols>
    <col min="1" max="1" width="10.140625" style="95" customWidth="1"/>
    <col min="2" max="2" width="20.7109375" style="99" customWidth="1"/>
    <col min="3" max="3" width="43.42578125" style="99" customWidth="1"/>
    <col min="4" max="4" width="36.42578125" style="95" customWidth="1"/>
    <col min="5" max="6" width="18.7109375" style="99" customWidth="1"/>
    <col min="7" max="7" width="18.7109375" style="100" customWidth="1"/>
    <col min="8" max="8" width="49.42578125" style="100" customWidth="1"/>
    <col min="9" max="11" width="18.7109375" style="95" customWidth="1"/>
    <col min="12" max="12" width="49.42578125" style="95" customWidth="1"/>
    <col min="13" max="16384" width="9.140625" style="95"/>
  </cols>
  <sheetData>
    <row r="1" spans="1:12" ht="18">
      <c r="A1" s="218" t="s">
        <v>52</v>
      </c>
      <c r="B1" s="218"/>
      <c r="C1" s="218"/>
      <c r="D1" s="218"/>
      <c r="E1" s="218"/>
      <c r="F1" s="218"/>
      <c r="G1" s="137"/>
      <c r="H1" s="137"/>
      <c r="I1" s="138"/>
      <c r="J1" s="138"/>
      <c r="K1" s="138"/>
      <c r="L1" s="115"/>
    </row>
    <row r="2" spans="1:12" ht="13.5" thickBot="1">
      <c r="A2" s="114"/>
      <c r="B2" s="114"/>
      <c r="C2" s="114"/>
      <c r="D2" s="125"/>
      <c r="E2" s="116"/>
      <c r="F2" s="117"/>
      <c r="G2" s="118"/>
      <c r="H2" s="114"/>
      <c r="I2" s="138"/>
      <c r="J2" s="138"/>
      <c r="K2" s="138"/>
      <c r="L2" s="115"/>
    </row>
    <row r="3" spans="1:12">
      <c r="A3" s="214" t="s">
        <v>21</v>
      </c>
      <c r="B3" s="215"/>
      <c r="C3" s="212" t="s">
        <v>125</v>
      </c>
      <c r="D3" s="213"/>
      <c r="E3" s="116"/>
      <c r="F3" s="226" t="s">
        <v>55</v>
      </c>
      <c r="G3" s="227"/>
      <c r="H3" s="227"/>
      <c r="I3" s="138"/>
      <c r="J3" s="138"/>
      <c r="K3" s="138"/>
      <c r="L3" s="115"/>
    </row>
    <row r="4" spans="1:12">
      <c r="A4" s="220" t="s">
        <v>22</v>
      </c>
      <c r="B4" s="221"/>
      <c r="C4" s="216" t="s">
        <v>126</v>
      </c>
      <c r="D4" s="217"/>
      <c r="E4" s="116"/>
      <c r="F4" s="227"/>
      <c r="G4" s="227"/>
      <c r="H4" s="227"/>
      <c r="I4" s="138"/>
      <c r="J4" s="138"/>
      <c r="K4" s="138"/>
      <c r="L4" s="115"/>
    </row>
    <row r="5" spans="1:12">
      <c r="A5" s="220" t="s">
        <v>14</v>
      </c>
      <c r="B5" s="221"/>
      <c r="C5" s="216" t="s">
        <v>127</v>
      </c>
      <c r="D5" s="217"/>
      <c r="E5" s="116"/>
      <c r="F5" s="117"/>
      <c r="G5" s="118"/>
      <c r="H5" s="114"/>
      <c r="I5" s="138"/>
      <c r="J5" s="138"/>
      <c r="K5" s="138"/>
      <c r="L5" s="115"/>
    </row>
    <row r="6" spans="1:12" ht="13.5" thickBot="1">
      <c r="A6" s="222" t="s">
        <v>23</v>
      </c>
      <c r="B6" s="223"/>
      <c r="C6" s="210" t="s">
        <v>128</v>
      </c>
      <c r="D6" s="211"/>
      <c r="E6" s="116"/>
      <c r="F6" s="117"/>
      <c r="G6" s="118"/>
      <c r="H6" s="114"/>
      <c r="I6" s="138"/>
      <c r="J6" s="138"/>
      <c r="K6" s="138"/>
      <c r="L6" s="115"/>
    </row>
    <row r="7" spans="1:12" ht="12.75" customHeight="1">
      <c r="A7" s="228"/>
      <c r="B7" s="228"/>
      <c r="C7" s="114"/>
      <c r="D7" s="114"/>
      <c r="E7" s="114"/>
      <c r="F7" s="114"/>
      <c r="G7" s="143" t="s">
        <v>124</v>
      </c>
      <c r="H7" s="114"/>
      <c r="I7" s="138"/>
      <c r="J7" s="138"/>
      <c r="K7" s="143" t="s">
        <v>124</v>
      </c>
      <c r="L7" s="115"/>
    </row>
    <row r="8" spans="1:12">
      <c r="A8" s="229"/>
      <c r="B8" s="229"/>
      <c r="C8" s="124"/>
      <c r="D8" s="115"/>
      <c r="E8" s="224" t="s">
        <v>56</v>
      </c>
      <c r="F8" s="139" t="s">
        <v>53</v>
      </c>
      <c r="G8" s="49">
        <v>41275</v>
      </c>
      <c r="H8" s="140"/>
      <c r="I8" s="224" t="s">
        <v>57</v>
      </c>
      <c r="J8" s="139" t="s">
        <v>53</v>
      </c>
      <c r="K8" s="49">
        <v>39448</v>
      </c>
      <c r="L8" s="115"/>
    </row>
    <row r="9" spans="1:12">
      <c r="A9" s="114"/>
      <c r="B9" s="114"/>
      <c r="C9" s="114"/>
      <c r="D9" s="125"/>
      <c r="E9" s="225"/>
      <c r="F9" s="139" t="s">
        <v>54</v>
      </c>
      <c r="G9" s="49">
        <v>41639</v>
      </c>
      <c r="H9" s="140"/>
      <c r="I9" s="225"/>
      <c r="J9" s="139" t="s">
        <v>54</v>
      </c>
      <c r="K9" s="49">
        <v>41639</v>
      </c>
      <c r="L9" s="115"/>
    </row>
    <row r="10" spans="1:12" ht="25.5">
      <c r="A10" s="114"/>
      <c r="B10" s="114"/>
      <c r="D10" s="125"/>
      <c r="E10" s="114"/>
      <c r="F10" s="114"/>
      <c r="G10" s="141"/>
      <c r="H10" s="141" t="s">
        <v>119</v>
      </c>
      <c r="I10" s="114"/>
      <c r="J10" s="114"/>
      <c r="K10" s="114"/>
      <c r="L10" s="115"/>
    </row>
    <row r="11" spans="1:12">
      <c r="A11" s="114"/>
      <c r="B11" s="114"/>
      <c r="C11" s="114"/>
      <c r="D11" s="125"/>
      <c r="E11" s="114"/>
      <c r="F11" s="114"/>
      <c r="G11" s="141"/>
      <c r="H11" s="141"/>
      <c r="I11" s="114"/>
      <c r="J11" s="114"/>
      <c r="K11" s="114"/>
      <c r="L11" s="115"/>
    </row>
    <row r="12" spans="1:12">
      <c r="A12" s="114"/>
      <c r="B12" s="114"/>
      <c r="C12" s="114"/>
      <c r="D12" s="125"/>
      <c r="E12" s="255" t="s">
        <v>33</v>
      </c>
      <c r="F12" s="255"/>
      <c r="G12" s="255"/>
      <c r="H12" s="255"/>
      <c r="I12" s="114"/>
      <c r="J12" s="114"/>
      <c r="K12" s="114"/>
      <c r="L12" s="115"/>
    </row>
    <row r="13" spans="1:12">
      <c r="A13" s="114"/>
      <c r="B13" s="114"/>
      <c r="C13" s="114"/>
      <c r="D13" s="125"/>
      <c r="E13" s="255"/>
      <c r="F13" s="255"/>
      <c r="G13" s="255"/>
      <c r="H13" s="255"/>
      <c r="I13" s="114"/>
      <c r="J13" s="114"/>
      <c r="K13" s="114"/>
      <c r="L13" s="115"/>
    </row>
    <row r="14" spans="1:12" ht="13.5" thickBot="1">
      <c r="A14" s="114"/>
      <c r="B14" s="114"/>
      <c r="C14" s="114"/>
      <c r="D14" s="125"/>
      <c r="E14" s="142"/>
      <c r="F14" s="142"/>
      <c r="G14" s="142"/>
      <c r="H14" s="142"/>
      <c r="I14" s="114"/>
      <c r="J14" s="114"/>
      <c r="K14" s="114"/>
      <c r="L14" s="115"/>
    </row>
    <row r="15" spans="1:12" ht="16.5" thickBot="1">
      <c r="A15" s="19" t="s">
        <v>31</v>
      </c>
      <c r="B15" s="20"/>
      <c r="C15" s="20"/>
      <c r="D15" s="21"/>
      <c r="E15" s="219" t="s">
        <v>56</v>
      </c>
      <c r="F15" s="198"/>
      <c r="G15" s="198"/>
      <c r="H15" s="198"/>
      <c r="I15" s="197" t="s">
        <v>57</v>
      </c>
      <c r="J15" s="198"/>
      <c r="K15" s="198"/>
      <c r="L15" s="199"/>
    </row>
    <row r="16" spans="1:12" ht="32.25" customHeight="1" thickBot="1">
      <c r="A16" s="22" t="s">
        <v>6</v>
      </c>
      <c r="B16" s="209" t="s">
        <v>2</v>
      </c>
      <c r="C16" s="209"/>
      <c r="D16" s="23"/>
      <c r="E16" s="24" t="s">
        <v>38</v>
      </c>
      <c r="F16" s="25" t="s">
        <v>39</v>
      </c>
      <c r="G16" s="26" t="s">
        <v>7</v>
      </c>
      <c r="H16" s="27" t="s">
        <v>10</v>
      </c>
      <c r="I16" s="46" t="s">
        <v>37</v>
      </c>
      <c r="J16" s="42" t="s">
        <v>50</v>
      </c>
      <c r="K16" s="37" t="s">
        <v>7</v>
      </c>
      <c r="L16" s="43" t="s">
        <v>10</v>
      </c>
    </row>
    <row r="17" spans="1:12">
      <c r="A17" s="28">
        <f>[1]Budget!A11</f>
        <v>1</v>
      </c>
      <c r="B17" s="194" t="s">
        <v>0</v>
      </c>
      <c r="C17" s="195"/>
      <c r="D17" s="196"/>
      <c r="E17" s="9">
        <v>0</v>
      </c>
      <c r="F17" s="12">
        <v>0</v>
      </c>
      <c r="G17" s="127">
        <f>E17-F17</f>
        <v>0</v>
      </c>
      <c r="H17" s="105"/>
      <c r="I17" s="9">
        <f>10440+E17</f>
        <v>10440</v>
      </c>
      <c r="J17" s="12">
        <f>3383.85+F17</f>
        <v>3383.85</v>
      </c>
      <c r="K17" s="127">
        <f>I17-J17</f>
        <v>7056.15</v>
      </c>
      <c r="L17" s="105"/>
    </row>
    <row r="18" spans="1:12" ht="38.25">
      <c r="A18" s="29">
        <f>[1]Budget!A12</f>
        <v>2</v>
      </c>
      <c r="B18" s="206" t="s">
        <v>40</v>
      </c>
      <c r="C18" s="207"/>
      <c r="D18" s="208"/>
      <c r="E18" s="10">
        <v>0</v>
      </c>
      <c r="F18" s="13">
        <v>0</v>
      </c>
      <c r="G18" s="127">
        <f t="shared" ref="G18:G29" si="0">E18-F18</f>
        <v>0</v>
      </c>
      <c r="H18" s="182"/>
      <c r="I18" s="10">
        <f>275100+E18</f>
        <v>275100</v>
      </c>
      <c r="J18" s="13">
        <f>126286.61+F18</f>
        <v>126286.61</v>
      </c>
      <c r="K18" s="127">
        <f t="shared" ref="K18:K29" si="1">I18-J18</f>
        <v>148813.39000000001</v>
      </c>
      <c r="L18" s="182" t="s">
        <v>175</v>
      </c>
    </row>
    <row r="19" spans="1:12" ht="63.75">
      <c r="A19" s="29">
        <f>[1]Budget!A13</f>
        <v>3</v>
      </c>
      <c r="B19" s="206" t="s">
        <v>1</v>
      </c>
      <c r="C19" s="207"/>
      <c r="D19" s="208"/>
      <c r="E19" s="10">
        <v>76555</v>
      </c>
      <c r="F19" s="13">
        <v>38507.919999999998</v>
      </c>
      <c r="G19" s="127">
        <f t="shared" si="0"/>
        <v>38047.08</v>
      </c>
      <c r="H19" s="182" t="s">
        <v>170</v>
      </c>
      <c r="I19" s="10">
        <f>268255+E19</f>
        <v>344810</v>
      </c>
      <c r="J19" s="13">
        <f>236509.78+F19</f>
        <v>275017.7</v>
      </c>
      <c r="K19" s="127">
        <f t="shared" si="1"/>
        <v>69792.299999999988</v>
      </c>
      <c r="L19" s="182" t="s">
        <v>176</v>
      </c>
    </row>
    <row r="20" spans="1:12" ht="63.75">
      <c r="A20" s="29">
        <f>[1]Budget!A14</f>
        <v>4</v>
      </c>
      <c r="B20" s="206" t="s">
        <v>118</v>
      </c>
      <c r="C20" s="207"/>
      <c r="D20" s="208"/>
      <c r="E20" s="10">
        <v>88210</v>
      </c>
      <c r="F20" s="13">
        <v>35844.18</v>
      </c>
      <c r="G20" s="127">
        <f t="shared" si="0"/>
        <v>52365.82</v>
      </c>
      <c r="H20" s="182" t="s">
        <v>155</v>
      </c>
      <c r="I20" s="10">
        <f>242250+E20</f>
        <v>330460</v>
      </c>
      <c r="J20" s="13">
        <f>223915.02+F20</f>
        <v>259759.19999999998</v>
      </c>
      <c r="K20" s="127">
        <f t="shared" si="1"/>
        <v>70700.800000000017</v>
      </c>
      <c r="L20" s="182" t="s">
        <v>177</v>
      </c>
    </row>
    <row r="21" spans="1:12" ht="25.5">
      <c r="A21" s="29">
        <f>[1]Budget!A15</f>
        <v>5</v>
      </c>
      <c r="B21" s="206" t="s">
        <v>41</v>
      </c>
      <c r="C21" s="207"/>
      <c r="D21" s="208"/>
      <c r="E21" s="10">
        <v>55950</v>
      </c>
      <c r="F21" s="13">
        <v>0</v>
      </c>
      <c r="G21" s="127">
        <f t="shared" si="0"/>
        <v>55950</v>
      </c>
      <c r="H21" s="191" t="s">
        <v>171</v>
      </c>
      <c r="I21" s="10">
        <f>455268+E21</f>
        <v>511218</v>
      </c>
      <c r="J21" s="13">
        <f>253695.91+F21</f>
        <v>253695.91</v>
      </c>
      <c r="K21" s="127">
        <f t="shared" si="1"/>
        <v>257522.09</v>
      </c>
      <c r="L21" s="182" t="s">
        <v>159</v>
      </c>
    </row>
    <row r="22" spans="1:12" ht="38.25">
      <c r="A22" s="29">
        <f>[1]Budget!A16</f>
        <v>6</v>
      </c>
      <c r="B22" s="200" t="s">
        <v>42</v>
      </c>
      <c r="C22" s="201"/>
      <c r="D22" s="202"/>
      <c r="E22" s="10">
        <v>24036</v>
      </c>
      <c r="F22" s="13">
        <v>3069.57</v>
      </c>
      <c r="G22" s="127">
        <f t="shared" si="0"/>
        <v>20966.43</v>
      </c>
      <c r="H22" s="182" t="s">
        <v>172</v>
      </c>
      <c r="I22" s="10">
        <f>5936+E22</f>
        <v>29972</v>
      </c>
      <c r="J22" s="13">
        <f>0+F22</f>
        <v>3069.57</v>
      </c>
      <c r="K22" s="127">
        <f t="shared" si="1"/>
        <v>26902.43</v>
      </c>
      <c r="L22" s="182" t="s">
        <v>161</v>
      </c>
    </row>
    <row r="23" spans="1:12" ht="38.25">
      <c r="A23" s="30">
        <v>7</v>
      </c>
      <c r="B23" s="200" t="s">
        <v>43</v>
      </c>
      <c r="C23" s="201"/>
      <c r="D23" s="202"/>
      <c r="E23" s="10">
        <v>0</v>
      </c>
      <c r="F23" s="13">
        <f>8990.92-2626.25</f>
        <v>6364.67</v>
      </c>
      <c r="G23" s="127">
        <f t="shared" si="0"/>
        <v>-6364.67</v>
      </c>
      <c r="H23" s="191" t="s">
        <v>156</v>
      </c>
      <c r="I23" s="10">
        <f>85850+E23</f>
        <v>85850</v>
      </c>
      <c r="J23" s="13">
        <f>129544.2+F23</f>
        <v>135908.87</v>
      </c>
      <c r="K23" s="127">
        <f t="shared" si="1"/>
        <v>-50058.869999999995</v>
      </c>
      <c r="L23" s="191" t="s">
        <v>158</v>
      </c>
    </row>
    <row r="24" spans="1:12" ht="38.25">
      <c r="A24" s="31">
        <v>8</v>
      </c>
      <c r="B24" s="200" t="s">
        <v>44</v>
      </c>
      <c r="C24" s="201"/>
      <c r="D24" s="202"/>
      <c r="E24" s="11">
        <v>11790</v>
      </c>
      <c r="F24" s="14">
        <v>18547.259999999998</v>
      </c>
      <c r="G24" s="127">
        <f t="shared" si="0"/>
        <v>-6757.2599999999984</v>
      </c>
      <c r="H24" s="189" t="s">
        <v>173</v>
      </c>
      <c r="I24" s="11">
        <f>148078.6+E24</f>
        <v>159868.6</v>
      </c>
      <c r="J24" s="14">
        <f>106858.21+F24</f>
        <v>125405.47</v>
      </c>
      <c r="K24" s="127">
        <f t="shared" si="1"/>
        <v>34463.130000000005</v>
      </c>
      <c r="L24" s="183" t="s">
        <v>160</v>
      </c>
    </row>
    <row r="25" spans="1:12" ht="38.25">
      <c r="A25" s="31">
        <v>9</v>
      </c>
      <c r="B25" s="200" t="s">
        <v>45</v>
      </c>
      <c r="C25" s="201"/>
      <c r="D25" s="202"/>
      <c r="E25" s="11">
        <v>22440</v>
      </c>
      <c r="F25" s="14">
        <f>3250.4-470.01</f>
        <v>2780.3900000000003</v>
      </c>
      <c r="G25" s="127">
        <f t="shared" si="0"/>
        <v>19659.61</v>
      </c>
      <c r="H25" s="183" t="s">
        <v>174</v>
      </c>
      <c r="I25" s="11">
        <f>86724+E25</f>
        <v>109164</v>
      </c>
      <c r="J25" s="14">
        <f>14512.6+F25</f>
        <v>17292.990000000002</v>
      </c>
      <c r="K25" s="127">
        <f t="shared" si="1"/>
        <v>91871.01</v>
      </c>
      <c r="L25" s="183" t="s">
        <v>162</v>
      </c>
    </row>
    <row r="26" spans="1:12" ht="38.25">
      <c r="A26" s="31">
        <v>10</v>
      </c>
      <c r="B26" s="200" t="s">
        <v>46</v>
      </c>
      <c r="C26" s="201"/>
      <c r="D26" s="202"/>
      <c r="E26" s="11">
        <v>29424</v>
      </c>
      <c r="F26" s="14">
        <v>0</v>
      </c>
      <c r="G26" s="127">
        <f t="shared" si="0"/>
        <v>29424</v>
      </c>
      <c r="H26" s="189" t="s">
        <v>157</v>
      </c>
      <c r="I26" s="11">
        <f>21600+E26</f>
        <v>51024</v>
      </c>
      <c r="J26" s="14">
        <f>0+F26</f>
        <v>0</v>
      </c>
      <c r="K26" s="127">
        <f t="shared" si="1"/>
        <v>51024</v>
      </c>
      <c r="L26" s="183" t="s">
        <v>178</v>
      </c>
    </row>
    <row r="27" spans="1:12" ht="25.5">
      <c r="A27" s="31">
        <v>11</v>
      </c>
      <c r="B27" s="200" t="s">
        <v>11</v>
      </c>
      <c r="C27" s="201"/>
      <c r="D27" s="202"/>
      <c r="E27" s="11">
        <v>25000</v>
      </c>
      <c r="F27" s="14">
        <v>25000</v>
      </c>
      <c r="G27" s="127">
        <f t="shared" si="0"/>
        <v>0</v>
      </c>
      <c r="H27" s="189"/>
      <c r="I27" s="11">
        <f>1920+E27</f>
        <v>26920</v>
      </c>
      <c r="J27" s="14">
        <f>12377.68+F27</f>
        <v>37377.68</v>
      </c>
      <c r="K27" s="127">
        <f t="shared" si="1"/>
        <v>-10457.68</v>
      </c>
      <c r="L27" s="183" t="s">
        <v>140</v>
      </c>
    </row>
    <row r="28" spans="1:12" ht="38.25">
      <c r="A28" s="31">
        <v>12</v>
      </c>
      <c r="B28" s="200" t="s">
        <v>9</v>
      </c>
      <c r="C28" s="201"/>
      <c r="D28" s="202"/>
      <c r="E28" s="11">
        <v>0</v>
      </c>
      <c r="F28" s="14">
        <v>0</v>
      </c>
      <c r="G28" s="127">
        <f t="shared" si="0"/>
        <v>0</v>
      </c>
      <c r="H28" s="189"/>
      <c r="I28" s="11">
        <f>8829.6+E28</f>
        <v>8829.6</v>
      </c>
      <c r="J28" s="14">
        <f>934.59+F28</f>
        <v>934.59</v>
      </c>
      <c r="K28" s="127">
        <f t="shared" si="1"/>
        <v>7895.01</v>
      </c>
      <c r="L28" s="183" t="s">
        <v>179</v>
      </c>
    </row>
    <row r="29" spans="1:12" ht="13.5" thickBot="1">
      <c r="A29" s="32">
        <v>13</v>
      </c>
      <c r="B29" s="203" t="s">
        <v>8</v>
      </c>
      <c r="C29" s="204"/>
      <c r="D29" s="205"/>
      <c r="E29" s="11">
        <v>0</v>
      </c>
      <c r="F29" s="15">
        <v>0</v>
      </c>
      <c r="G29" s="127">
        <f t="shared" si="0"/>
        <v>0</v>
      </c>
      <c r="H29" s="107"/>
      <c r="I29" s="11">
        <v>0</v>
      </c>
      <c r="J29" s="15">
        <v>0</v>
      </c>
      <c r="K29" s="127">
        <f t="shared" si="1"/>
        <v>0</v>
      </c>
      <c r="L29" s="107"/>
    </row>
    <row r="30" spans="1:12" s="97" customFormat="1" ht="13.5" customHeight="1" thickBot="1">
      <c r="A30" s="265"/>
      <c r="B30" s="266"/>
      <c r="C30" s="266"/>
      <c r="D30" s="33" t="s">
        <v>3</v>
      </c>
      <c r="E30" s="34">
        <f>SUM(E17:E29)</f>
        <v>333405</v>
      </c>
      <c r="F30" s="34">
        <f>SUM(F17:F29)</f>
        <v>130113.99</v>
      </c>
      <c r="G30" s="35">
        <f>SUM(G17:G29)</f>
        <v>203291.00999999995</v>
      </c>
      <c r="H30" s="36"/>
      <c r="I30" s="48">
        <f>SUM(I17:I29)</f>
        <v>1943656.2000000002</v>
      </c>
      <c r="J30" s="34">
        <f>SUM(J17:J29)</f>
        <v>1238132.44</v>
      </c>
      <c r="K30" s="34">
        <f>SUM(K17:K29)</f>
        <v>705523.76</v>
      </c>
      <c r="L30" s="44"/>
    </row>
    <row r="31" spans="1:12" s="96" customFormat="1">
      <c r="A31" s="111"/>
      <c r="B31" s="112"/>
      <c r="C31" s="112"/>
      <c r="D31" s="113"/>
      <c r="E31" s="111"/>
      <c r="F31" s="111"/>
      <c r="G31" s="123"/>
      <c r="H31" s="123"/>
      <c r="I31" s="114"/>
      <c r="J31" s="114"/>
      <c r="K31" s="114"/>
      <c r="L31" s="114"/>
    </row>
    <row r="32" spans="1:12" s="96" customFormat="1" ht="13.5" thickBot="1">
      <c r="A32" s="111"/>
      <c r="B32" s="112"/>
      <c r="C32" s="112"/>
      <c r="D32" s="113"/>
      <c r="E32" s="111"/>
      <c r="F32" s="111"/>
      <c r="G32" s="123"/>
      <c r="H32" s="123"/>
      <c r="I32" s="114"/>
      <c r="J32" s="114"/>
      <c r="K32" s="114"/>
      <c r="L32" s="114"/>
    </row>
    <row r="33" spans="1:12" ht="16.5" thickBot="1">
      <c r="A33" s="19" t="s">
        <v>12</v>
      </c>
      <c r="B33" s="20"/>
      <c r="C33" s="20"/>
      <c r="D33" s="128"/>
      <c r="E33" s="219" t="s">
        <v>56</v>
      </c>
      <c r="F33" s="198"/>
      <c r="G33" s="198"/>
      <c r="H33" s="198"/>
      <c r="I33" s="197" t="s">
        <v>57</v>
      </c>
      <c r="J33" s="198"/>
      <c r="K33" s="198"/>
      <c r="L33" s="199"/>
    </row>
    <row r="34" spans="1:12" s="98" customFormat="1" ht="30.75" thickBot="1">
      <c r="A34" s="22" t="s">
        <v>6</v>
      </c>
      <c r="B34" s="129" t="s">
        <v>25</v>
      </c>
      <c r="C34" s="130" t="s">
        <v>26</v>
      </c>
      <c r="D34" s="131" t="s">
        <v>27</v>
      </c>
      <c r="E34" s="24" t="s">
        <v>38</v>
      </c>
      <c r="F34" s="25" t="s">
        <v>39</v>
      </c>
      <c r="G34" s="37" t="s">
        <v>7</v>
      </c>
      <c r="H34" s="27" t="s">
        <v>10</v>
      </c>
      <c r="I34" s="46" t="s">
        <v>37</v>
      </c>
      <c r="J34" s="42" t="s">
        <v>50</v>
      </c>
      <c r="K34" s="37" t="s">
        <v>7</v>
      </c>
      <c r="L34" s="132" t="s">
        <v>10</v>
      </c>
    </row>
    <row r="35" spans="1:12" s="4" customFormat="1" ht="39" thickBot="1">
      <c r="A35" s="1">
        <v>1</v>
      </c>
      <c r="B35" s="184" t="s">
        <v>141</v>
      </c>
      <c r="C35" s="5" t="s">
        <v>137</v>
      </c>
      <c r="D35" s="185" t="s">
        <v>143</v>
      </c>
      <c r="E35" s="11">
        <v>0</v>
      </c>
      <c r="F35" s="11">
        <v>4548.6899999999996</v>
      </c>
      <c r="G35" s="127">
        <f>E35-F35</f>
        <v>-4548.6899999999996</v>
      </c>
      <c r="H35" s="182" t="s">
        <v>180</v>
      </c>
      <c r="I35" s="11">
        <f>146804.2+E35</f>
        <v>146804.20000000001</v>
      </c>
      <c r="J35" s="11">
        <f>136700.53+F35</f>
        <v>141249.22</v>
      </c>
      <c r="K35" s="127">
        <f>I35-J35</f>
        <v>5554.9800000000105</v>
      </c>
      <c r="L35" s="183" t="s">
        <v>168</v>
      </c>
    </row>
    <row r="36" spans="1:12" s="4" customFormat="1" ht="51">
      <c r="A36" s="2">
        <v>2</v>
      </c>
      <c r="B36" s="184" t="s">
        <v>141</v>
      </c>
      <c r="C36" s="5" t="s">
        <v>137</v>
      </c>
      <c r="D36" s="185" t="s">
        <v>144</v>
      </c>
      <c r="E36" s="11">
        <v>200215</v>
      </c>
      <c r="F36" s="11">
        <f>14312.7+25000</f>
        <v>39312.699999999997</v>
      </c>
      <c r="G36" s="127">
        <f t="shared" ref="G36:G43" si="2">E36-F36</f>
        <v>160902.29999999999</v>
      </c>
      <c r="H36" s="182" t="s">
        <v>181</v>
      </c>
      <c r="I36" s="11">
        <f>718268+E36</f>
        <v>918483</v>
      </c>
      <c r="J36" s="11">
        <f>744526.86+F36</f>
        <v>783839.55999999994</v>
      </c>
      <c r="K36" s="127">
        <f t="shared" ref="K36:K43" si="3">I36-J36</f>
        <v>134643.44000000006</v>
      </c>
      <c r="L36" s="187" t="s">
        <v>184</v>
      </c>
    </row>
    <row r="37" spans="1:12" s="4" customFormat="1" ht="38.25">
      <c r="A37" s="2">
        <v>3</v>
      </c>
      <c r="B37" s="184" t="s">
        <v>142</v>
      </c>
      <c r="C37" s="6" t="s">
        <v>138</v>
      </c>
      <c r="D37" s="185" t="s">
        <v>145</v>
      </c>
      <c r="E37" s="11">
        <v>8550</v>
      </c>
      <c r="F37" s="11">
        <v>13998.57</v>
      </c>
      <c r="G37" s="127">
        <f t="shared" si="2"/>
        <v>-5448.57</v>
      </c>
      <c r="H37" s="192" t="s">
        <v>182</v>
      </c>
      <c r="I37" s="11">
        <f>44881+E37</f>
        <v>53431</v>
      </c>
      <c r="J37" s="11">
        <f>53022.36+F37</f>
        <v>67020.929999999993</v>
      </c>
      <c r="K37" s="127">
        <f t="shared" si="3"/>
        <v>-13589.929999999993</v>
      </c>
      <c r="L37" s="188" t="s">
        <v>149</v>
      </c>
    </row>
    <row r="38" spans="1:12" s="4" customFormat="1" ht="25.5">
      <c r="A38" s="2">
        <v>4</v>
      </c>
      <c r="B38" s="184" t="s">
        <v>141</v>
      </c>
      <c r="C38" s="6" t="s">
        <v>139</v>
      </c>
      <c r="D38" s="185" t="s">
        <v>146</v>
      </c>
      <c r="E38" s="11">
        <v>17056</v>
      </c>
      <c r="F38" s="11">
        <f>38162.85+20801.18</f>
        <v>58964.03</v>
      </c>
      <c r="G38" s="127">
        <f t="shared" si="2"/>
        <v>-41908.03</v>
      </c>
      <c r="H38" s="182" t="s">
        <v>163</v>
      </c>
      <c r="I38" s="47">
        <f>405900+E38</f>
        <v>422956</v>
      </c>
      <c r="J38" s="11">
        <f>67689.56+F38</f>
        <v>126653.59</v>
      </c>
      <c r="K38" s="127">
        <f t="shared" si="3"/>
        <v>296302.41000000003</v>
      </c>
      <c r="L38" s="189" t="s">
        <v>185</v>
      </c>
    </row>
    <row r="39" spans="1:12" s="4" customFormat="1" ht="25.5">
      <c r="A39" s="181">
        <v>5</v>
      </c>
      <c r="B39" s="184" t="s">
        <v>98</v>
      </c>
      <c r="C39" s="6" t="s">
        <v>139</v>
      </c>
      <c r="D39" s="185" t="s">
        <v>147</v>
      </c>
      <c r="E39" s="11">
        <v>0</v>
      </c>
      <c r="F39" s="11">
        <v>1008.01</v>
      </c>
      <c r="G39" s="127">
        <f t="shared" si="2"/>
        <v>-1008.01</v>
      </c>
      <c r="H39" s="182" t="s">
        <v>164</v>
      </c>
      <c r="I39" s="47">
        <f>163020+E39</f>
        <v>163020</v>
      </c>
      <c r="J39" s="11">
        <f>74950.92+F39</f>
        <v>75958.929999999993</v>
      </c>
      <c r="K39" s="127">
        <f t="shared" si="3"/>
        <v>87061.07</v>
      </c>
      <c r="L39" s="183" t="s">
        <v>169</v>
      </c>
    </row>
    <row r="40" spans="1:12" s="4" customFormat="1" ht="63.75">
      <c r="A40" s="8">
        <v>6</v>
      </c>
      <c r="B40" s="184" t="s">
        <v>98</v>
      </c>
      <c r="C40" s="6" t="s">
        <v>139</v>
      </c>
      <c r="D40" s="185" t="s">
        <v>148</v>
      </c>
      <c r="E40" s="11">
        <v>23130</v>
      </c>
      <c r="F40" s="11">
        <f>646-470.01</f>
        <v>175.99</v>
      </c>
      <c r="G40" s="127">
        <f t="shared" si="2"/>
        <v>22954.01</v>
      </c>
      <c r="H40" s="186" t="s">
        <v>183</v>
      </c>
      <c r="I40" s="47">
        <f>131378+E40</f>
        <v>154508</v>
      </c>
      <c r="J40" s="11">
        <f>31128.22+F40</f>
        <v>31304.210000000003</v>
      </c>
      <c r="K40" s="127">
        <f t="shared" si="3"/>
        <v>123203.79</v>
      </c>
      <c r="L40" s="183" t="s">
        <v>150</v>
      </c>
    </row>
    <row r="41" spans="1:12" s="4" customFormat="1" ht="25.5">
      <c r="A41" s="8">
        <v>7</v>
      </c>
      <c r="B41" s="184" t="s">
        <v>97</v>
      </c>
      <c r="C41" s="190" t="s">
        <v>153</v>
      </c>
      <c r="D41" s="185" t="s">
        <v>121</v>
      </c>
      <c r="E41" s="11">
        <v>20348</v>
      </c>
      <c r="F41" s="11">
        <v>10862</v>
      </c>
      <c r="G41" s="127">
        <f t="shared" si="2"/>
        <v>9486</v>
      </c>
      <c r="H41" s="186" t="s">
        <v>165</v>
      </c>
      <c r="I41" s="47">
        <f t="shared" ref="I41:J43" si="4">E41</f>
        <v>20348</v>
      </c>
      <c r="J41" s="11">
        <f t="shared" si="4"/>
        <v>10862</v>
      </c>
      <c r="K41" s="127">
        <f t="shared" si="3"/>
        <v>9486</v>
      </c>
      <c r="L41" s="193" t="s">
        <v>165</v>
      </c>
    </row>
    <row r="42" spans="1:12" s="4" customFormat="1" ht="38.25">
      <c r="A42" s="8">
        <v>8</v>
      </c>
      <c r="B42" s="184" t="s">
        <v>141</v>
      </c>
      <c r="C42" s="190" t="s">
        <v>154</v>
      </c>
      <c r="D42" s="185" t="s">
        <v>151</v>
      </c>
      <c r="E42" s="11">
        <v>32589</v>
      </c>
      <c r="F42" s="11">
        <v>0</v>
      </c>
      <c r="G42" s="127">
        <f t="shared" si="2"/>
        <v>32589</v>
      </c>
      <c r="H42" s="193" t="s">
        <v>166</v>
      </c>
      <c r="I42" s="47">
        <f t="shared" si="4"/>
        <v>32589</v>
      </c>
      <c r="J42" s="11">
        <f t="shared" si="4"/>
        <v>0</v>
      </c>
      <c r="K42" s="127">
        <f t="shared" si="3"/>
        <v>32589</v>
      </c>
      <c r="L42" s="193" t="s">
        <v>186</v>
      </c>
    </row>
    <row r="43" spans="1:12" s="4" customFormat="1" ht="64.5" thickBot="1">
      <c r="A43" s="8">
        <v>9</v>
      </c>
      <c r="B43" s="184" t="s">
        <v>142</v>
      </c>
      <c r="C43" s="190" t="s">
        <v>154</v>
      </c>
      <c r="D43" s="271" t="s">
        <v>152</v>
      </c>
      <c r="E43" s="11">
        <v>31517</v>
      </c>
      <c r="F43" s="11">
        <v>1244</v>
      </c>
      <c r="G43" s="127">
        <f t="shared" si="2"/>
        <v>30273</v>
      </c>
      <c r="H43" s="193" t="s">
        <v>167</v>
      </c>
      <c r="I43" s="47">
        <f t="shared" si="4"/>
        <v>31517</v>
      </c>
      <c r="J43" s="11">
        <f t="shared" si="4"/>
        <v>1244</v>
      </c>
      <c r="K43" s="127">
        <f t="shared" si="3"/>
        <v>30273</v>
      </c>
      <c r="L43" s="193" t="s">
        <v>187</v>
      </c>
    </row>
    <row r="44" spans="1:12" s="97" customFormat="1" ht="13.5" customHeight="1" thickBot="1">
      <c r="A44" s="263" t="s">
        <v>3</v>
      </c>
      <c r="B44" s="264"/>
      <c r="C44" s="264"/>
      <c r="D44" s="199"/>
      <c r="E44" s="35">
        <f>SUM(E35:E43)</f>
        <v>333405</v>
      </c>
      <c r="F44" s="34">
        <f>SUM(F35:F43)</f>
        <v>130113.98999999999</v>
      </c>
      <c r="G44" s="34">
        <f>SUM(G35:G43)</f>
        <v>203291.00999999998</v>
      </c>
      <c r="H44" s="45"/>
      <c r="I44" s="48">
        <f>SUM(I35:I43)</f>
        <v>1943656.2</v>
      </c>
      <c r="J44" s="34">
        <f>SUM(J35:J43)</f>
        <v>1238132.44</v>
      </c>
      <c r="K44" s="34">
        <f>SUM(K35:K43)</f>
        <v>705523.76000000013</v>
      </c>
      <c r="L44" s="40"/>
    </row>
    <row r="45" spans="1:12" s="96" customFormat="1">
      <c r="A45" s="256" t="s">
        <v>122</v>
      </c>
      <c r="B45" s="257"/>
      <c r="C45" s="257"/>
      <c r="D45" s="257"/>
      <c r="E45" s="258"/>
      <c r="F45" s="111"/>
      <c r="G45" s="111"/>
      <c r="H45" s="111"/>
      <c r="I45" s="114"/>
      <c r="J45" s="114"/>
      <c r="K45" s="114"/>
      <c r="L45" s="114"/>
    </row>
    <row r="46" spans="1:12" s="96" customFormat="1">
      <c r="A46" s="259"/>
      <c r="B46" s="257"/>
      <c r="C46" s="257"/>
      <c r="D46" s="257"/>
      <c r="E46" s="258"/>
      <c r="F46" s="111"/>
      <c r="G46" s="111"/>
      <c r="H46" s="111"/>
      <c r="I46" s="114"/>
      <c r="J46" s="114"/>
      <c r="K46" s="114"/>
      <c r="L46" s="114"/>
    </row>
    <row r="47" spans="1:12" s="96" customFormat="1">
      <c r="A47" s="260"/>
      <c r="B47" s="261"/>
      <c r="C47" s="261"/>
      <c r="D47" s="261"/>
      <c r="E47" s="262"/>
      <c r="F47" s="111"/>
      <c r="G47" s="111"/>
      <c r="H47" s="111"/>
      <c r="I47" s="114"/>
      <c r="J47" s="114"/>
      <c r="K47" s="114"/>
      <c r="L47" s="114"/>
    </row>
    <row r="48" spans="1:12" ht="16.5" thickBot="1">
      <c r="A48" s="147"/>
      <c r="B48" s="148"/>
      <c r="C48" s="148"/>
      <c r="D48" s="149"/>
      <c r="E48" s="150"/>
      <c r="F48" s="150"/>
      <c r="G48" s="150"/>
      <c r="H48" s="150"/>
      <c r="I48" s="150"/>
      <c r="J48" s="150"/>
      <c r="K48" s="150"/>
      <c r="L48" s="151"/>
    </row>
    <row r="49" spans="1:12" ht="16.5" thickBot="1">
      <c r="A49" s="146" t="s">
        <v>13</v>
      </c>
      <c r="B49" s="144"/>
      <c r="C49" s="144"/>
      <c r="D49" s="145"/>
      <c r="E49" s="252" t="s">
        <v>56</v>
      </c>
      <c r="F49" s="253"/>
      <c r="G49" s="253"/>
      <c r="H49" s="253"/>
      <c r="I49" s="254" t="s">
        <v>57</v>
      </c>
      <c r="J49" s="253"/>
      <c r="K49" s="253"/>
      <c r="L49" s="199"/>
    </row>
    <row r="50" spans="1:12" s="98" customFormat="1" ht="30.75" thickBot="1">
      <c r="A50" s="22" t="s">
        <v>6</v>
      </c>
      <c r="B50" s="133" t="s">
        <v>19</v>
      </c>
      <c r="C50" s="133" t="s">
        <v>28</v>
      </c>
      <c r="D50" s="134" t="s">
        <v>29</v>
      </c>
      <c r="E50" s="24" t="s">
        <v>38</v>
      </c>
      <c r="F50" s="25" t="s">
        <v>39</v>
      </c>
      <c r="G50" s="37" t="s">
        <v>7</v>
      </c>
      <c r="H50" s="27" t="s">
        <v>10</v>
      </c>
      <c r="I50" s="46" t="s">
        <v>37</v>
      </c>
      <c r="J50" s="42" t="s">
        <v>50</v>
      </c>
      <c r="K50" s="37" t="s">
        <v>7</v>
      </c>
      <c r="L50" s="132" t="s">
        <v>10</v>
      </c>
    </row>
    <row r="51" spans="1:12" s="4" customFormat="1">
      <c r="A51" s="3"/>
      <c r="B51" s="135" t="s">
        <v>14</v>
      </c>
      <c r="C51" s="7" t="s">
        <v>129</v>
      </c>
      <c r="D51" s="17" t="s">
        <v>61</v>
      </c>
      <c r="E51" s="18">
        <v>333405</v>
      </c>
      <c r="F51" s="18">
        <v>130113.99</v>
      </c>
      <c r="G51" s="127">
        <f>E51-F51</f>
        <v>203291.01</v>
      </c>
      <c r="H51" s="191" t="s">
        <v>188</v>
      </c>
      <c r="I51" s="47">
        <v>1943656.2</v>
      </c>
      <c r="J51" s="16">
        <v>1238132.44</v>
      </c>
      <c r="K51" s="127">
        <f>I51-J51</f>
        <v>705523.76</v>
      </c>
      <c r="L51" s="191" t="s">
        <v>188</v>
      </c>
    </row>
    <row r="52" spans="1:12" s="4" customFormat="1">
      <c r="A52" s="3"/>
      <c r="B52" s="135" t="s">
        <v>24</v>
      </c>
      <c r="C52" s="7"/>
      <c r="D52" s="17" t="s">
        <v>24</v>
      </c>
      <c r="E52" s="18"/>
      <c r="F52" s="11"/>
      <c r="G52" s="127" t="str">
        <f>IF((E52=0)*AND(F52=0)," ",F52-E52)</f>
        <v xml:space="preserve"> </v>
      </c>
      <c r="H52" s="106"/>
      <c r="I52" s="47"/>
      <c r="J52" s="16"/>
      <c r="K52" s="127" t="str">
        <f>IF((I52=0)*AND(J52=0)," ",J52-I52)</f>
        <v xml:space="preserve"> </v>
      </c>
      <c r="L52" s="109"/>
    </row>
    <row r="53" spans="1:12" s="4" customFormat="1">
      <c r="A53" s="3"/>
      <c r="B53" s="135" t="s">
        <v>24</v>
      </c>
      <c r="C53" s="7"/>
      <c r="D53" s="17" t="s">
        <v>24</v>
      </c>
      <c r="E53" s="18"/>
      <c r="F53" s="11"/>
      <c r="G53" s="127" t="str">
        <f>IF((E53=0)*AND(F53=0)," ",F53-E53)</f>
        <v xml:space="preserve"> </v>
      </c>
      <c r="H53" s="106"/>
      <c r="I53" s="47"/>
      <c r="J53" s="16"/>
      <c r="K53" s="127" t="str">
        <f>IF((I53=0)*AND(J53=0)," ",J53-I53)</f>
        <v xml:space="preserve"> </v>
      </c>
      <c r="L53" s="109"/>
    </row>
    <row r="54" spans="1:12" s="4" customFormat="1">
      <c r="A54" s="3"/>
      <c r="B54" s="135" t="s">
        <v>24</v>
      </c>
      <c r="C54" s="7"/>
      <c r="D54" s="17" t="s">
        <v>24</v>
      </c>
      <c r="E54" s="18"/>
      <c r="F54" s="11"/>
      <c r="G54" s="127" t="str">
        <f>IF((E54=0)*AND(F54=0)," ",F54-E54)</f>
        <v xml:space="preserve"> </v>
      </c>
      <c r="H54" s="106"/>
      <c r="I54" s="47"/>
      <c r="J54" s="16"/>
      <c r="K54" s="127" t="str">
        <f>IF((I54=0)*AND(J54=0)," ",J54-I54)</f>
        <v xml:space="preserve"> </v>
      </c>
      <c r="L54" s="109"/>
    </row>
    <row r="55" spans="1:12" s="4" customFormat="1" ht="13.5" thickBot="1">
      <c r="A55" s="8"/>
      <c r="B55" s="136" t="s">
        <v>24</v>
      </c>
      <c r="C55" s="41"/>
      <c r="D55" s="17" t="s">
        <v>24</v>
      </c>
      <c r="E55" s="18"/>
      <c r="F55" s="11"/>
      <c r="G55" s="127" t="str">
        <f>IF((E55=0)*AND(F55=0)," ",F55-E55)</f>
        <v xml:space="preserve"> </v>
      </c>
      <c r="H55" s="108"/>
      <c r="I55" s="47"/>
      <c r="J55" s="16"/>
      <c r="K55" s="127" t="str">
        <f>IF((I55=0)*AND(J55=0)," ",J55-I55)</f>
        <v xml:space="preserve"> </v>
      </c>
      <c r="L55" s="110"/>
    </row>
    <row r="56" spans="1:12" s="97" customFormat="1" ht="13.5" customHeight="1" thickBot="1">
      <c r="A56" s="39"/>
      <c r="B56" s="38"/>
      <c r="C56" s="38"/>
      <c r="D56" s="33" t="s">
        <v>3</v>
      </c>
      <c r="E56" s="35">
        <f>SUM(E51:E55)</f>
        <v>333405</v>
      </c>
      <c r="F56" s="34">
        <f>SUM(F51:F55)</f>
        <v>130113.99</v>
      </c>
      <c r="G56" s="34">
        <f>SUM(G51:G55)</f>
        <v>203291.01</v>
      </c>
      <c r="H56" s="45"/>
      <c r="I56" s="48">
        <f>SUM(I51:I55)</f>
        <v>1943656.2</v>
      </c>
      <c r="J56" s="34">
        <f>SUM(J51:J55)</f>
        <v>1238132.44</v>
      </c>
      <c r="K56" s="34">
        <f>SUM(K51:K55)</f>
        <v>705523.76</v>
      </c>
      <c r="L56" s="40"/>
    </row>
    <row r="57" spans="1:12" s="96" customFormat="1" ht="12.75" customHeight="1">
      <c r="A57" s="230" t="s">
        <v>123</v>
      </c>
      <c r="B57" s="231"/>
      <c r="C57" s="231"/>
      <c r="D57" s="231"/>
      <c r="E57" s="232"/>
      <c r="F57" s="111"/>
      <c r="G57" s="111"/>
      <c r="H57" s="111"/>
      <c r="I57" s="114"/>
      <c r="J57" s="114"/>
      <c r="K57" s="114"/>
      <c r="L57" s="114"/>
    </row>
    <row r="58" spans="1:12" s="96" customFormat="1" ht="12.75" customHeight="1">
      <c r="A58" s="233"/>
      <c r="B58" s="231"/>
      <c r="C58" s="231"/>
      <c r="D58" s="231"/>
      <c r="E58" s="232"/>
      <c r="F58" s="111"/>
      <c r="G58" s="111"/>
      <c r="H58" s="111"/>
      <c r="I58" s="114"/>
      <c r="J58" s="114"/>
      <c r="K58" s="114"/>
      <c r="L58" s="114"/>
    </row>
    <row r="59" spans="1:12" s="96" customFormat="1" ht="12.75" customHeight="1">
      <c r="A59" s="234"/>
      <c r="B59" s="235"/>
      <c r="C59" s="235"/>
      <c r="D59" s="235"/>
      <c r="E59" s="236"/>
      <c r="F59" s="111"/>
      <c r="G59" s="111"/>
      <c r="H59" s="111"/>
      <c r="I59" s="114"/>
      <c r="J59" s="114"/>
      <c r="K59" s="114"/>
      <c r="L59" s="114"/>
    </row>
    <row r="60" spans="1:12" s="96" customFormat="1" ht="12.75" customHeight="1">
      <c r="A60" s="153"/>
      <c r="B60" s="152"/>
      <c r="C60" s="152"/>
      <c r="D60" s="152"/>
      <c r="E60" s="152"/>
      <c r="F60" s="111"/>
      <c r="G60" s="111"/>
      <c r="H60" s="111"/>
      <c r="I60" s="114"/>
      <c r="J60" s="114"/>
      <c r="K60" s="114"/>
      <c r="L60" s="114"/>
    </row>
    <row r="61" spans="1:12" s="96" customFormat="1">
      <c r="A61" s="114" t="s">
        <v>20</v>
      </c>
      <c r="B61" s="112"/>
      <c r="C61" s="112"/>
      <c r="D61" s="113"/>
      <c r="E61" s="113"/>
      <c r="F61" s="111"/>
      <c r="G61" s="111"/>
      <c r="H61" s="111"/>
      <c r="I61" s="114"/>
      <c r="J61" s="114"/>
      <c r="K61" s="114"/>
      <c r="L61" s="114"/>
    </row>
    <row r="62" spans="1:12" ht="18.75" customHeight="1">
      <c r="A62" s="115" t="s">
        <v>104</v>
      </c>
      <c r="B62" s="114"/>
      <c r="C62" s="114"/>
      <c r="D62" s="114"/>
      <c r="E62" s="116"/>
      <c r="F62" s="117"/>
      <c r="G62" s="118"/>
      <c r="H62" s="114"/>
      <c r="I62" s="115"/>
      <c r="J62" s="115"/>
      <c r="K62" s="115"/>
      <c r="L62" s="115"/>
    </row>
    <row r="63" spans="1:12" ht="13.5" thickBot="1">
      <c r="A63" s="119"/>
      <c r="B63" s="115"/>
      <c r="C63" s="120"/>
      <c r="D63" s="115"/>
      <c r="E63" s="120"/>
      <c r="F63" s="120"/>
      <c r="G63" s="121"/>
      <c r="H63" s="121"/>
      <c r="I63" s="122"/>
      <c r="J63" s="122"/>
      <c r="K63" s="122"/>
      <c r="L63" s="115"/>
    </row>
    <row r="64" spans="1:12" ht="15.75" thickBot="1">
      <c r="A64" s="249" t="s">
        <v>51</v>
      </c>
      <c r="B64" s="250"/>
      <c r="C64" s="250"/>
      <c r="D64" s="250"/>
      <c r="E64" s="250"/>
      <c r="F64" s="250"/>
      <c r="G64" s="250"/>
      <c r="H64" s="250"/>
      <c r="I64" s="250"/>
      <c r="J64" s="250"/>
      <c r="K64" s="250"/>
      <c r="L64" s="251"/>
    </row>
    <row r="65" spans="1:12" ht="15.75" thickBot="1">
      <c r="A65" s="246" t="s">
        <v>32</v>
      </c>
      <c r="B65" s="247"/>
      <c r="C65" s="247"/>
      <c r="D65" s="247"/>
      <c r="E65" s="247"/>
      <c r="F65" s="247"/>
      <c r="G65" s="247"/>
      <c r="H65" s="247"/>
      <c r="I65" s="247"/>
      <c r="J65" s="247"/>
      <c r="K65" s="247"/>
      <c r="L65" s="248"/>
    </row>
    <row r="66" spans="1:12" s="67" customFormat="1" ht="27" customHeight="1">
      <c r="A66" s="237"/>
      <c r="B66" s="238"/>
      <c r="C66" s="238"/>
      <c r="D66" s="238"/>
      <c r="E66" s="238"/>
      <c r="F66" s="238"/>
      <c r="G66" s="238"/>
      <c r="H66" s="238"/>
      <c r="I66" s="238"/>
      <c r="J66" s="238"/>
      <c r="K66" s="238"/>
      <c r="L66" s="239"/>
    </row>
    <row r="67" spans="1:12" s="67" customFormat="1" ht="27" customHeight="1">
      <c r="A67" s="240"/>
      <c r="B67" s="241"/>
      <c r="C67" s="241"/>
      <c r="D67" s="241"/>
      <c r="E67" s="241"/>
      <c r="F67" s="241"/>
      <c r="G67" s="241"/>
      <c r="H67" s="241"/>
      <c r="I67" s="241"/>
      <c r="J67" s="241"/>
      <c r="K67" s="241"/>
      <c r="L67" s="242"/>
    </row>
    <row r="68" spans="1:12" s="67" customFormat="1" ht="27" customHeight="1">
      <c r="A68" s="240"/>
      <c r="B68" s="241"/>
      <c r="C68" s="241"/>
      <c r="D68" s="241"/>
      <c r="E68" s="241"/>
      <c r="F68" s="241"/>
      <c r="G68" s="241"/>
      <c r="H68" s="241"/>
      <c r="I68" s="241"/>
      <c r="J68" s="241"/>
      <c r="K68" s="241"/>
      <c r="L68" s="242"/>
    </row>
    <row r="69" spans="1:12" s="67" customFormat="1" ht="27" customHeight="1">
      <c r="A69" s="240"/>
      <c r="B69" s="241"/>
      <c r="C69" s="241"/>
      <c r="D69" s="241"/>
      <c r="E69" s="241"/>
      <c r="F69" s="241"/>
      <c r="G69" s="241"/>
      <c r="H69" s="241"/>
      <c r="I69" s="241"/>
      <c r="J69" s="241"/>
      <c r="K69" s="241"/>
      <c r="L69" s="242"/>
    </row>
    <row r="70" spans="1:12" s="67" customFormat="1" ht="27" customHeight="1" thickBot="1">
      <c r="A70" s="243"/>
      <c r="B70" s="244"/>
      <c r="C70" s="244"/>
      <c r="D70" s="244"/>
      <c r="E70" s="244"/>
      <c r="F70" s="244"/>
      <c r="G70" s="244"/>
      <c r="H70" s="244"/>
      <c r="I70" s="244"/>
      <c r="J70" s="244"/>
      <c r="K70" s="244"/>
      <c r="L70" s="245"/>
    </row>
    <row r="71" spans="1:12" ht="15.75">
      <c r="A71" s="101"/>
      <c r="B71" s="95"/>
    </row>
    <row r="72" spans="1:12">
      <c r="B72" s="95"/>
    </row>
    <row r="73" spans="1:12">
      <c r="B73" s="95"/>
    </row>
    <row r="74" spans="1:12">
      <c r="A74" s="102"/>
      <c r="B74" s="95"/>
    </row>
    <row r="75" spans="1:12">
      <c r="A75" s="102"/>
      <c r="B75" s="95"/>
    </row>
    <row r="76" spans="1:12">
      <c r="A76" s="102"/>
      <c r="B76" s="95"/>
    </row>
    <row r="77" spans="1:12">
      <c r="A77" s="102"/>
      <c r="B77" s="95"/>
    </row>
    <row r="78" spans="1:12">
      <c r="A78" s="102"/>
      <c r="B78" s="95"/>
    </row>
    <row r="79" spans="1:12">
      <c r="A79" s="102"/>
      <c r="B79" s="95"/>
    </row>
    <row r="80" spans="1:12">
      <c r="A80" s="102"/>
      <c r="B80" s="95"/>
    </row>
    <row r="81" spans="1:4">
      <c r="A81" s="102"/>
      <c r="B81" s="95"/>
    </row>
    <row r="82" spans="1:4">
      <c r="A82" s="102"/>
      <c r="B82" s="95"/>
    </row>
    <row r="83" spans="1:4">
      <c r="A83" s="102"/>
      <c r="B83" s="95"/>
    </row>
    <row r="84" spans="1:4">
      <c r="A84" s="102"/>
      <c r="B84" s="95"/>
    </row>
    <row r="85" spans="1:4">
      <c r="A85" s="102"/>
      <c r="B85" s="95"/>
    </row>
    <row r="86" spans="1:4">
      <c r="A86" s="102"/>
      <c r="B86" s="95"/>
    </row>
    <row r="87" spans="1:4">
      <c r="A87" s="102"/>
      <c r="B87" s="95"/>
    </row>
    <row r="88" spans="1:4">
      <c r="A88" s="102"/>
      <c r="B88" s="95"/>
    </row>
    <row r="89" spans="1:4">
      <c r="A89" s="102"/>
      <c r="B89" s="95"/>
    </row>
    <row r="90" spans="1:4">
      <c r="A90" s="102"/>
      <c r="B90" s="95"/>
    </row>
    <row r="91" spans="1:4">
      <c r="A91" s="102"/>
      <c r="B91" s="95"/>
    </row>
    <row r="92" spans="1:4">
      <c r="A92" s="102"/>
      <c r="B92" s="95"/>
    </row>
    <row r="93" spans="1:4">
      <c r="A93" s="102"/>
      <c r="B93" s="95"/>
    </row>
    <row r="94" spans="1:4">
      <c r="A94" s="102"/>
      <c r="B94" s="95"/>
    </row>
    <row r="95" spans="1:4">
      <c r="A95" s="102"/>
      <c r="B95" s="95"/>
    </row>
    <row r="96" spans="1:4">
      <c r="A96" s="103"/>
      <c r="B96" s="95"/>
      <c r="D96" s="104"/>
    </row>
    <row r="97" spans="1:4">
      <c r="A97" s="103"/>
      <c r="B97" s="95"/>
      <c r="D97" s="104"/>
    </row>
    <row r="98" spans="1:4" ht="15.75">
      <c r="A98" s="101"/>
      <c r="B98" s="95"/>
    </row>
    <row r="99" spans="1:4">
      <c r="B99" s="95"/>
      <c r="D99" s="104"/>
    </row>
    <row r="100" spans="1:4">
      <c r="B100" s="95"/>
    </row>
    <row r="101" spans="1:4">
      <c r="B101" s="95"/>
    </row>
    <row r="102" spans="1:4">
      <c r="B102" s="95"/>
    </row>
    <row r="103" spans="1:4">
      <c r="B103" s="95"/>
    </row>
    <row r="104" spans="1:4">
      <c r="B104" s="95"/>
    </row>
  </sheetData>
  <sheetProtection password="CB51" sheet="1" objects="1" scenarios="1" insertRows="0" insertHyperlinks="0" deleteRows="0" selectLockedCells="1"/>
  <dataConsolidate/>
  <mergeCells count="42">
    <mergeCell ref="A45:E47"/>
    <mergeCell ref="A44:D44"/>
    <mergeCell ref="A30:C30"/>
    <mergeCell ref="B28:D28"/>
    <mergeCell ref="B25:D25"/>
    <mergeCell ref="A57:E59"/>
    <mergeCell ref="A66:L70"/>
    <mergeCell ref="A65:L65"/>
    <mergeCell ref="A64:L64"/>
    <mergeCell ref="I8:I9"/>
    <mergeCell ref="I15:L15"/>
    <mergeCell ref="B22:D22"/>
    <mergeCell ref="B20:D20"/>
    <mergeCell ref="E33:H33"/>
    <mergeCell ref="B19:D19"/>
    <mergeCell ref="E49:H49"/>
    <mergeCell ref="I49:L49"/>
    <mergeCell ref="B26:D26"/>
    <mergeCell ref="B23:D23"/>
    <mergeCell ref="E12:H13"/>
    <mergeCell ref="B21:D21"/>
    <mergeCell ref="A1:F1"/>
    <mergeCell ref="E15:H15"/>
    <mergeCell ref="A5:B5"/>
    <mergeCell ref="C5:D5"/>
    <mergeCell ref="A6:B6"/>
    <mergeCell ref="A4:B4"/>
    <mergeCell ref="E8:E9"/>
    <mergeCell ref="F3:H4"/>
    <mergeCell ref="A7:B7"/>
    <mergeCell ref="A8:B8"/>
    <mergeCell ref="B16:C16"/>
    <mergeCell ref="C6:D6"/>
    <mergeCell ref="C3:D3"/>
    <mergeCell ref="A3:B3"/>
    <mergeCell ref="C4:D4"/>
    <mergeCell ref="B17:D17"/>
    <mergeCell ref="I33:L33"/>
    <mergeCell ref="B24:D24"/>
    <mergeCell ref="B27:D27"/>
    <mergeCell ref="B29:D29"/>
    <mergeCell ref="B18:D18"/>
  </mergeCells>
  <phoneticPr fontId="2" type="noConversion"/>
  <conditionalFormatting sqref="E56 E44">
    <cfRule type="cellIs" dxfId="31" priority="1" stopIfTrue="1" operator="notEqual">
      <formula>'TB_Financial Data'!$E$30</formula>
    </cfRule>
    <cfRule type="cellIs" dxfId="30" priority="2" stopIfTrue="1" operator="notEqual">
      <formula>'TB_Financial Data'!$E$56</formula>
    </cfRule>
  </conditionalFormatting>
  <conditionalFormatting sqref="F44 F56">
    <cfRule type="cellIs" dxfId="29" priority="3" stopIfTrue="1" operator="notEqual">
      <formula>'TB_Financial Data'!$F$30</formula>
    </cfRule>
    <cfRule type="cellIs" dxfId="28" priority="4" stopIfTrue="1" operator="notEqual">
      <formula>'TB_Financial Data'!$F$56</formula>
    </cfRule>
  </conditionalFormatting>
  <conditionalFormatting sqref="I56 I44">
    <cfRule type="cellIs" dxfId="27" priority="5" stopIfTrue="1" operator="notEqual">
      <formula>'TB_Financial Data'!$I$30</formula>
    </cfRule>
    <cfRule type="cellIs" dxfId="26" priority="6" stopIfTrue="1" operator="notEqual">
      <formula>'TB_Financial Data'!$I$56</formula>
    </cfRule>
  </conditionalFormatting>
  <conditionalFormatting sqref="J44">
    <cfRule type="cellIs" dxfId="25" priority="7" stopIfTrue="1" operator="notEqual">
      <formula>'TB_Financial Data'!$J$30</formula>
    </cfRule>
    <cfRule type="cellIs" dxfId="24" priority="8" stopIfTrue="1" operator="notEqual">
      <formula>'TB_Financial Data'!$J$56</formula>
    </cfRule>
  </conditionalFormatting>
  <conditionalFormatting sqref="J56">
    <cfRule type="cellIs" dxfId="23" priority="9" stopIfTrue="1" operator="notEqual">
      <formula>'TB_Financial Data'!$J$30</formula>
    </cfRule>
    <cfRule type="cellIs" dxfId="22" priority="10" stopIfTrue="1" operator="notEqual">
      <formula>'TB_Financial Data'!$J$44</formula>
    </cfRule>
  </conditionalFormatting>
  <conditionalFormatting sqref="K56">
    <cfRule type="cellIs" dxfId="21" priority="11" stopIfTrue="1" operator="notEqual">
      <formula>'TB_Financial Data'!$K$30</formula>
    </cfRule>
    <cfRule type="cellIs" dxfId="20" priority="12" stopIfTrue="1" operator="notEqual">
      <formula>'TB_Financial Data'!$K$44</formula>
    </cfRule>
  </conditionalFormatting>
  <conditionalFormatting sqref="K44">
    <cfRule type="cellIs" dxfId="19" priority="13" stopIfTrue="1" operator="notEqual">
      <formula>'TB_Financial Data'!$K$30</formula>
    </cfRule>
    <cfRule type="cellIs" dxfId="18" priority="14" stopIfTrue="1" operator="notEqual">
      <formula>'TB_Financial Data'!$K$56</formula>
    </cfRule>
  </conditionalFormatting>
  <conditionalFormatting sqref="G44 G56">
    <cfRule type="cellIs" dxfId="17" priority="15" stopIfTrue="1" operator="notEqual">
      <formula>'TB_Financial Data'!$G$30</formula>
    </cfRule>
    <cfRule type="cellIs" dxfId="16" priority="16" stopIfTrue="1" operator="notEqual">
      <formula>'TB_Financial Data'!$G$56</formula>
    </cfRule>
  </conditionalFormatting>
  <conditionalFormatting sqref="E30">
    <cfRule type="cellIs" dxfId="15" priority="17" stopIfTrue="1" operator="notEqual">
      <formula>'TB_Financial Data'!$E$44</formula>
    </cfRule>
    <cfRule type="cellIs" dxfId="14" priority="18" stopIfTrue="1" operator="notEqual">
      <formula>'TB_Financial Data'!$E$56</formula>
    </cfRule>
  </conditionalFormatting>
  <conditionalFormatting sqref="F30">
    <cfRule type="cellIs" dxfId="13" priority="19" stopIfTrue="1" operator="notEqual">
      <formula>'TB_Financial Data'!$F$44</formula>
    </cfRule>
    <cfRule type="cellIs" dxfId="12" priority="20" stopIfTrue="1" operator="notEqual">
      <formula>'TB_Financial Data'!$F$56</formula>
    </cfRule>
  </conditionalFormatting>
  <conditionalFormatting sqref="I30">
    <cfRule type="cellIs" dxfId="11" priority="21" stopIfTrue="1" operator="notEqual">
      <formula>'TB_Financial Data'!$I$44</formula>
    </cfRule>
    <cfRule type="cellIs" dxfId="10" priority="22" stopIfTrue="1" operator="notEqual">
      <formula>'TB_Financial Data'!$I$56</formula>
    </cfRule>
  </conditionalFormatting>
  <conditionalFormatting sqref="J30">
    <cfRule type="cellIs" dxfId="9" priority="23" stopIfTrue="1" operator="notEqual">
      <formula>'TB_Financial Data'!$J$44</formula>
    </cfRule>
    <cfRule type="cellIs" dxfId="8" priority="24" stopIfTrue="1" operator="notEqual">
      <formula>'TB_Financial Data'!$J$56</formula>
    </cfRule>
  </conditionalFormatting>
  <conditionalFormatting sqref="G9">
    <cfRule type="cellIs" dxfId="7" priority="25" stopIfTrue="1" operator="notEqual">
      <formula>'TB_Financial Data'!$K$9</formula>
    </cfRule>
  </conditionalFormatting>
  <conditionalFormatting sqref="K9">
    <cfRule type="cellIs" dxfId="6" priority="26" stopIfTrue="1" operator="notEqual">
      <formula>'TB_Financial Data'!$G$9</formula>
    </cfRule>
  </conditionalFormatting>
  <conditionalFormatting sqref="G8">
    <cfRule type="cellIs" dxfId="5" priority="27" stopIfTrue="1" operator="lessThan">
      <formula>'TB_Financial Data'!$K$8</formula>
    </cfRule>
  </conditionalFormatting>
  <conditionalFormatting sqref="K8">
    <cfRule type="cellIs" dxfId="4" priority="28" stopIfTrue="1" operator="greaterThan">
      <formula>'TB_Financial Data'!$G$8</formula>
    </cfRule>
  </conditionalFormatting>
  <conditionalFormatting sqref="K30">
    <cfRule type="cellIs" dxfId="3" priority="29" stopIfTrue="1" operator="notEqual">
      <formula>'TB_Financial Data'!$K$44</formula>
    </cfRule>
    <cfRule type="cellIs" dxfId="2" priority="30" stopIfTrue="1" operator="notEqual">
      <formula>'TB_Financial Data'!$K$56</formula>
    </cfRule>
  </conditionalFormatting>
  <conditionalFormatting sqref="G30">
    <cfRule type="cellIs" dxfId="1" priority="31" stopIfTrue="1" operator="notEqual">
      <formula>'TB_Financial Data'!$G$44</formula>
    </cfRule>
    <cfRule type="cellIs" dxfId="0" priority="32" stopIfTrue="1" operator="notEqual">
      <formula>'TB_Financial Data'!$G$56</formula>
    </cfRule>
  </conditionalFormatting>
  <dataValidations xWindow="632" yWindow="336" count="11">
    <dataValidation type="list" allowBlank="1" showErrorMessage="1" errorTitle="Invalid Data" error="You must select from the list only." sqref="B51:B55">
      <formula1>"Please Select …,PR,SR"</formula1>
    </dataValidation>
    <dataValidation type="list" allowBlank="1" showErrorMessage="1" errorTitle="Invalid Data" error="You must select an implementing entity type from the list only." sqref="D51:D55">
      <formula1>listie</formula1>
    </dataValidation>
    <dataValidation type="decimal" allowBlank="1" showInputMessage="1" showErrorMessage="1" sqref="E51:F55">
      <formula1>-1000000000000</formula1>
      <formula2>99000000000000.9</formula2>
    </dataValidation>
    <dataValidation type="decimal" allowBlank="1" showInputMessage="1" showErrorMessage="1" sqref="I51:J55 I35:J43">
      <formula1>-1000000000000000</formula1>
      <formula2>99999999999999900</formula2>
    </dataValidation>
    <dataValidation type="date" allowBlank="1" showInputMessage="1" sqref="G8:H9 K8:K9">
      <formula1>34700</formula1>
      <formula2>127472</formula2>
    </dataValidation>
    <dataValidation type="list" allowBlank="1" showInputMessage="1" showErrorMessage="1" sqref="C6:D6 A7">
      <formula1>"Please Select …,USD,EURO"</formula1>
    </dataValidation>
    <dataValidation type="list" allowBlank="1" showErrorMessage="1" errorTitle="Invalid Data" error="You must select a category from the list only." promptTitle="Please Select" sqref="B35:B43">
      <formula1>listmac</formula1>
    </dataValidation>
    <dataValidation type="list" allowBlank="1" showInputMessage="1" promptTitle="SDA" prompt="Please select the most appropriate SDA from the list below. If an SDA in the attachment to the grant agreement is not present, you may type in the name of this SDA." sqref="D35:D43">
      <formula1>listsdah</formula1>
    </dataValidation>
    <dataValidation type="decimal" allowBlank="1" showInputMessage="1" showErrorMessage="1" sqref="E17:F29">
      <formula1>-1000000000000</formula1>
      <formula2>99999999999999.9</formula2>
    </dataValidation>
    <dataValidation type="decimal" allowBlank="1" showInputMessage="1" showErrorMessage="1" sqref="E35:F43">
      <formula1>-100000000000</formula1>
      <formula2>99999999999999.9</formula2>
    </dataValidation>
    <dataValidation type="decimal" allowBlank="1" showInputMessage="1" showErrorMessage="1" sqref="I17:J29">
      <formula1>-10000000000000</formula1>
      <formula2>990000000000000</formula2>
    </dataValidation>
  </dataValidations>
  <printOptions horizontalCentered="1"/>
  <pageMargins left="0.75" right="0.75" top="0.75" bottom="0.75" header="0.5" footer="0.5"/>
  <pageSetup paperSize="8" scale="38" fitToHeight="3" orientation="landscape"/>
  <headerFooter alignWithMargins="0"/>
  <cellWatches>
    <cellWatch r="D36"/>
  </cellWatches>
  <legacyDrawing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2:M135"/>
  <sheetViews>
    <sheetView topLeftCell="A16" workbookViewId="0">
      <selection activeCell="B30" sqref="A30:IV135"/>
    </sheetView>
  </sheetViews>
  <sheetFormatPr defaultColWidth="9.140625" defaultRowHeight="12.75"/>
  <cols>
    <col min="1" max="1" width="4.28515625" style="67" customWidth="1"/>
    <col min="2" max="2" width="41.140625" style="67" customWidth="1"/>
    <col min="3" max="3" width="95.7109375" style="67" customWidth="1"/>
    <col min="4" max="4" width="9.7109375" style="72" customWidth="1"/>
    <col min="5" max="5" width="16.28515625" style="72" customWidth="1"/>
    <col min="6" max="6" width="20.42578125" style="72" customWidth="1"/>
    <col min="7" max="7" width="14.140625" style="72" customWidth="1"/>
    <col min="8" max="9" width="11.140625" style="72" customWidth="1"/>
    <col min="10" max="10" width="3" style="72" customWidth="1"/>
    <col min="11" max="11" width="2.7109375" style="72" customWidth="1"/>
    <col min="12" max="12" width="22.7109375" style="72" customWidth="1"/>
    <col min="13" max="16384" width="9.140625" style="67"/>
  </cols>
  <sheetData>
    <row r="2" spans="1:13" ht="15">
      <c r="A2" s="71" t="s">
        <v>110</v>
      </c>
      <c r="B2" s="64"/>
      <c r="C2" s="64"/>
    </row>
    <row r="3" spans="1:13" ht="25.5">
      <c r="A3" s="73">
        <v>1</v>
      </c>
      <c r="B3" s="74" t="s">
        <v>0</v>
      </c>
      <c r="C3" s="65" t="s">
        <v>65</v>
      </c>
    </row>
    <row r="4" spans="1:13" ht="51">
      <c r="A4" s="73">
        <v>2</v>
      </c>
      <c r="B4" s="74" t="s">
        <v>66</v>
      </c>
      <c r="C4" s="65" t="s">
        <v>105</v>
      </c>
    </row>
    <row r="5" spans="1:13" ht="25.5">
      <c r="A5" s="73">
        <v>3</v>
      </c>
      <c r="B5" s="74" t="s">
        <v>1</v>
      </c>
      <c r="C5" s="65" t="s">
        <v>106</v>
      </c>
    </row>
    <row r="6" spans="1:13" ht="63.75">
      <c r="A6" s="73">
        <v>4</v>
      </c>
      <c r="B6" s="74" t="s">
        <v>118</v>
      </c>
      <c r="C6" s="65" t="s">
        <v>67</v>
      </c>
    </row>
    <row r="7" spans="1:13" ht="38.25">
      <c r="A7" s="73">
        <v>5</v>
      </c>
      <c r="B7" s="74" t="s">
        <v>41</v>
      </c>
      <c r="C7" s="65" t="s">
        <v>107</v>
      </c>
    </row>
    <row r="8" spans="1:13" ht="76.5">
      <c r="A8" s="73">
        <v>6</v>
      </c>
      <c r="B8" s="75" t="s">
        <v>68</v>
      </c>
      <c r="C8" s="65" t="s">
        <v>108</v>
      </c>
    </row>
    <row r="9" spans="1:13" ht="51">
      <c r="A9" s="76">
        <v>7</v>
      </c>
      <c r="B9" s="74" t="s">
        <v>43</v>
      </c>
      <c r="C9" s="66" t="s">
        <v>69</v>
      </c>
      <c r="L9" s="77"/>
      <c r="M9" s="77"/>
    </row>
    <row r="10" spans="1:13" ht="25.5">
      <c r="A10" s="76">
        <v>8</v>
      </c>
      <c r="B10" s="74" t="s">
        <v>44</v>
      </c>
      <c r="C10" s="66" t="s">
        <v>47</v>
      </c>
      <c r="L10" s="67"/>
    </row>
    <row r="11" spans="1:13" ht="38.25">
      <c r="A11" s="76">
        <v>9</v>
      </c>
      <c r="B11" s="74" t="s">
        <v>70</v>
      </c>
      <c r="C11" s="66" t="s">
        <v>71</v>
      </c>
      <c r="L11" s="67"/>
    </row>
    <row r="12" spans="1:13" ht="38.25">
      <c r="A12" s="76">
        <v>10</v>
      </c>
      <c r="B12" s="74" t="s">
        <v>46</v>
      </c>
      <c r="C12" s="66" t="s">
        <v>72</v>
      </c>
      <c r="L12" s="67"/>
    </row>
    <row r="13" spans="1:13" ht="63.75">
      <c r="A13" s="76">
        <v>11</v>
      </c>
      <c r="B13" s="74" t="s">
        <v>11</v>
      </c>
      <c r="C13" s="66" t="s">
        <v>73</v>
      </c>
      <c r="L13" s="67"/>
    </row>
    <row r="14" spans="1:13" ht="25.5">
      <c r="A14" s="76">
        <v>12</v>
      </c>
      <c r="B14" s="74" t="s">
        <v>9</v>
      </c>
      <c r="C14" s="66" t="s">
        <v>48</v>
      </c>
      <c r="L14" s="67"/>
      <c r="M14" s="72"/>
    </row>
    <row r="15" spans="1:13" ht="25.5">
      <c r="A15" s="73">
        <v>13</v>
      </c>
      <c r="B15" s="74" t="s">
        <v>8</v>
      </c>
      <c r="C15" s="66" t="s">
        <v>109</v>
      </c>
    </row>
    <row r="17" spans="1:12" ht="15">
      <c r="A17" s="71" t="s">
        <v>111</v>
      </c>
      <c r="B17" s="68"/>
      <c r="C17" s="68"/>
      <c r="D17" s="78"/>
      <c r="E17" s="78"/>
      <c r="F17" s="78"/>
      <c r="G17" s="78"/>
      <c r="H17" s="78"/>
      <c r="I17" s="78"/>
      <c r="J17" s="78"/>
      <c r="K17" s="78"/>
      <c r="L17" s="78"/>
    </row>
    <row r="18" spans="1:12" ht="114.75">
      <c r="A18" s="79">
        <v>1</v>
      </c>
      <c r="B18" s="80" t="s">
        <v>5</v>
      </c>
      <c r="C18" s="69" t="s">
        <v>99</v>
      </c>
      <c r="D18" s="50"/>
      <c r="E18" s="50"/>
      <c r="F18" s="50"/>
      <c r="G18" s="50"/>
      <c r="H18" s="50"/>
      <c r="I18" s="50"/>
      <c r="J18" s="50"/>
      <c r="K18" s="50"/>
      <c r="L18" s="81"/>
    </row>
    <row r="19" spans="1:12" ht="25.5">
      <c r="A19" s="79">
        <v>2</v>
      </c>
      <c r="B19" s="80" t="s">
        <v>4</v>
      </c>
      <c r="C19" s="69" t="s">
        <v>35</v>
      </c>
      <c r="D19" s="50"/>
      <c r="E19" s="50"/>
      <c r="F19" s="50"/>
      <c r="G19" s="50"/>
      <c r="H19" s="50"/>
      <c r="I19" s="50"/>
      <c r="J19" s="50"/>
      <c r="K19" s="50"/>
      <c r="L19" s="81"/>
    </row>
    <row r="20" spans="1:12" ht="38.25">
      <c r="A20" s="79">
        <v>3</v>
      </c>
      <c r="B20" s="80" t="s">
        <v>34</v>
      </c>
      <c r="C20" s="69" t="s">
        <v>36</v>
      </c>
      <c r="D20" s="50"/>
      <c r="E20" s="50"/>
      <c r="F20" s="50"/>
      <c r="G20" s="50"/>
      <c r="H20" s="50"/>
      <c r="I20" s="50"/>
      <c r="J20" s="50"/>
      <c r="K20" s="50"/>
      <c r="L20" s="81"/>
    </row>
    <row r="21" spans="1:12">
      <c r="A21" s="79">
        <v>4</v>
      </c>
      <c r="B21" s="80" t="s">
        <v>97</v>
      </c>
      <c r="C21" s="69" t="s">
        <v>120</v>
      </c>
      <c r="D21" s="50"/>
      <c r="E21" s="50"/>
      <c r="F21" s="50"/>
      <c r="G21" s="50"/>
      <c r="H21" s="50"/>
      <c r="I21" s="50"/>
      <c r="J21" s="50"/>
      <c r="K21" s="50"/>
      <c r="L21" s="81"/>
    </row>
    <row r="22" spans="1:12" ht="65.25" customHeight="1">
      <c r="A22" s="79">
        <v>5</v>
      </c>
      <c r="B22" s="80" t="s">
        <v>58</v>
      </c>
      <c r="C22" s="65" t="s">
        <v>101</v>
      </c>
      <c r="D22" s="50"/>
      <c r="E22" s="50"/>
      <c r="F22" s="50"/>
      <c r="G22" s="50"/>
      <c r="H22" s="50"/>
      <c r="I22" s="50"/>
      <c r="J22" s="50"/>
      <c r="K22" s="50"/>
      <c r="L22" s="81"/>
    </row>
    <row r="23" spans="1:12" ht="90" customHeight="1">
      <c r="A23" s="79">
        <v>6</v>
      </c>
      <c r="B23" s="80" t="s">
        <v>98</v>
      </c>
      <c r="C23" s="65" t="s">
        <v>100</v>
      </c>
      <c r="D23" s="50"/>
      <c r="E23" s="50"/>
      <c r="F23" s="50"/>
      <c r="G23" s="50"/>
      <c r="H23" s="50"/>
      <c r="I23" s="50"/>
      <c r="J23" s="50"/>
      <c r="K23" s="50"/>
      <c r="L23" s="81"/>
    </row>
    <row r="24" spans="1:12">
      <c r="A24" s="82"/>
      <c r="B24" s="83"/>
      <c r="C24" s="70"/>
      <c r="D24" s="50"/>
      <c r="E24" s="50"/>
      <c r="F24" s="50"/>
      <c r="G24" s="50"/>
      <c r="H24" s="50"/>
      <c r="I24" s="50"/>
      <c r="J24" s="50"/>
      <c r="K24" s="50"/>
      <c r="L24" s="50"/>
    </row>
    <row r="25" spans="1:12" ht="15">
      <c r="A25" s="71" t="s">
        <v>112</v>
      </c>
      <c r="B25" s="68"/>
      <c r="C25" s="68"/>
      <c r="D25" s="78"/>
      <c r="E25" s="78"/>
      <c r="F25" s="78"/>
      <c r="G25" s="78"/>
      <c r="H25" s="78"/>
      <c r="I25" s="78"/>
      <c r="J25" s="78"/>
      <c r="K25" s="78"/>
      <c r="L25" s="78"/>
    </row>
    <row r="26" spans="1:12">
      <c r="A26" s="84" t="s">
        <v>15</v>
      </c>
      <c r="B26" s="80" t="s">
        <v>16</v>
      </c>
      <c r="C26" s="69" t="s">
        <v>49</v>
      </c>
      <c r="D26" s="50"/>
      <c r="E26" s="50"/>
      <c r="F26" s="50"/>
      <c r="G26" s="50"/>
      <c r="H26" s="50"/>
      <c r="I26" s="50"/>
      <c r="J26" s="50"/>
      <c r="K26" s="50"/>
    </row>
    <row r="27" spans="1:12" ht="25.5">
      <c r="A27" s="84" t="s">
        <v>15</v>
      </c>
      <c r="B27" s="80" t="s">
        <v>17</v>
      </c>
      <c r="C27" s="69" t="s">
        <v>102</v>
      </c>
      <c r="D27" s="50"/>
      <c r="E27" s="50"/>
      <c r="F27" s="50"/>
      <c r="G27" s="50"/>
      <c r="H27" s="50"/>
      <c r="I27" s="50"/>
      <c r="J27" s="50"/>
      <c r="K27" s="50"/>
    </row>
    <row r="28" spans="1:12" ht="25.5">
      <c r="A28" s="84" t="s">
        <v>15</v>
      </c>
      <c r="B28" s="80" t="s">
        <v>18</v>
      </c>
      <c r="C28" s="69" t="s">
        <v>103</v>
      </c>
      <c r="D28" s="50"/>
      <c r="E28" s="50"/>
      <c r="F28" s="50"/>
      <c r="G28" s="50"/>
      <c r="H28" s="50"/>
      <c r="I28" s="50"/>
      <c r="J28" s="50"/>
      <c r="K28" s="50"/>
    </row>
    <row r="30" spans="1:12" ht="14.25" hidden="1">
      <c r="B30" s="85" t="s">
        <v>30</v>
      </c>
      <c r="C30" s="58" t="s">
        <v>113</v>
      </c>
    </row>
    <row r="31" spans="1:12" ht="14.25" hidden="1">
      <c r="B31" s="86" t="s">
        <v>16</v>
      </c>
      <c r="C31" s="58" t="s">
        <v>74</v>
      </c>
    </row>
    <row r="32" spans="1:12" ht="14.25" hidden="1">
      <c r="B32" s="86" t="s">
        <v>59</v>
      </c>
      <c r="C32" s="59" t="s">
        <v>75</v>
      </c>
    </row>
    <row r="33" spans="2:3" ht="14.25" hidden="1">
      <c r="B33" s="86" t="s">
        <v>60</v>
      </c>
      <c r="C33" s="59" t="s">
        <v>76</v>
      </c>
    </row>
    <row r="34" spans="2:3" ht="14.25" hidden="1">
      <c r="B34" s="86" t="s">
        <v>61</v>
      </c>
      <c r="C34" s="59" t="s">
        <v>77</v>
      </c>
    </row>
    <row r="35" spans="2:3" ht="14.25" hidden="1">
      <c r="B35" s="86" t="s">
        <v>62</v>
      </c>
      <c r="C35" s="59" t="s">
        <v>78</v>
      </c>
    </row>
    <row r="36" spans="2:3" ht="14.25" hidden="1">
      <c r="B36" s="86" t="s">
        <v>63</v>
      </c>
      <c r="C36" s="59" t="s">
        <v>79</v>
      </c>
    </row>
    <row r="37" spans="2:3" ht="14.25" hidden="1">
      <c r="B37" s="86" t="s">
        <v>64</v>
      </c>
      <c r="C37" s="59" t="s">
        <v>80</v>
      </c>
    </row>
    <row r="38" spans="2:3" ht="14.25" hidden="1">
      <c r="B38" s="87"/>
      <c r="C38" s="60" t="s">
        <v>81</v>
      </c>
    </row>
    <row r="39" spans="2:3" ht="14.25" hidden="1">
      <c r="B39" s="88"/>
      <c r="C39" s="59" t="s">
        <v>82</v>
      </c>
    </row>
    <row r="40" spans="2:3" ht="14.25" hidden="1">
      <c r="B40" s="89" t="s">
        <v>30</v>
      </c>
      <c r="C40" s="59" t="s">
        <v>83</v>
      </c>
    </row>
    <row r="41" spans="2:3" ht="14.25" hidden="1">
      <c r="B41" s="72" t="s">
        <v>5</v>
      </c>
      <c r="C41" s="59" t="s">
        <v>84</v>
      </c>
    </row>
    <row r="42" spans="2:3" ht="14.25" hidden="1">
      <c r="B42" s="72" t="s">
        <v>4</v>
      </c>
      <c r="C42" s="59" t="s">
        <v>85</v>
      </c>
    </row>
    <row r="43" spans="2:3" ht="14.25" hidden="1">
      <c r="B43" s="72" t="s">
        <v>34</v>
      </c>
      <c r="C43" s="154" t="s">
        <v>121</v>
      </c>
    </row>
    <row r="44" spans="2:3" ht="14.25" hidden="1">
      <c r="B44" s="72" t="s">
        <v>97</v>
      </c>
      <c r="C44" s="155" t="s">
        <v>86</v>
      </c>
    </row>
    <row r="45" spans="2:3" ht="14.25" hidden="1">
      <c r="B45" s="72" t="s">
        <v>58</v>
      </c>
      <c r="C45" s="60" t="s">
        <v>87</v>
      </c>
    </row>
    <row r="46" spans="2:3" ht="14.25" hidden="1">
      <c r="B46" s="87" t="s">
        <v>98</v>
      </c>
      <c r="C46" s="60" t="s">
        <v>88</v>
      </c>
    </row>
    <row r="47" spans="2:3" ht="14.25" hidden="1">
      <c r="B47" s="87"/>
      <c r="C47" s="61" t="s">
        <v>89</v>
      </c>
    </row>
    <row r="48" spans="2:3" ht="14.25" hidden="1">
      <c r="B48" s="87"/>
      <c r="C48" s="59" t="s">
        <v>90</v>
      </c>
    </row>
    <row r="49" spans="2:3" ht="14.25" hidden="1">
      <c r="B49" s="87"/>
      <c r="C49" s="59" t="s">
        <v>91</v>
      </c>
    </row>
    <row r="50" spans="2:3" ht="14.25" hidden="1">
      <c r="B50" s="87"/>
      <c r="C50" s="59" t="s">
        <v>92</v>
      </c>
    </row>
    <row r="51" spans="2:3" ht="14.25" hidden="1">
      <c r="B51" s="87"/>
      <c r="C51" s="59" t="s">
        <v>93</v>
      </c>
    </row>
    <row r="52" spans="2:3" ht="14.25" hidden="1">
      <c r="B52" s="90"/>
      <c r="C52" s="59" t="s">
        <v>94</v>
      </c>
    </row>
    <row r="53" spans="2:3" ht="14.25" hidden="1">
      <c r="B53" s="88"/>
      <c r="C53" s="62" t="s">
        <v>95</v>
      </c>
    </row>
    <row r="54" spans="2:3" ht="14.25" hidden="1">
      <c r="B54" s="88"/>
      <c r="C54" s="63" t="s">
        <v>96</v>
      </c>
    </row>
    <row r="55" spans="2:3" ht="14.25" hidden="1">
      <c r="B55" s="88"/>
    </row>
    <row r="56" spans="2:3" ht="14.25" hidden="1">
      <c r="B56" s="88"/>
    </row>
    <row r="57" spans="2:3" ht="14.25" hidden="1">
      <c r="B57" s="88"/>
    </row>
    <row r="58" spans="2:3" ht="14.25" hidden="1">
      <c r="B58" s="88"/>
    </row>
    <row r="59" spans="2:3" ht="14.25" hidden="1">
      <c r="B59" s="91"/>
    </row>
    <row r="60" spans="2:3" hidden="1">
      <c r="B60" s="92"/>
      <c r="C60" s="51"/>
    </row>
    <row r="61" spans="2:3" ht="14.25" hidden="1">
      <c r="B61" s="92"/>
      <c r="C61" s="52"/>
    </row>
    <row r="62" spans="2:3" ht="14.25" hidden="1">
      <c r="B62" s="92"/>
      <c r="C62" s="53"/>
    </row>
    <row r="63" spans="2:3" ht="14.25" hidden="1">
      <c r="B63" s="92"/>
      <c r="C63" s="53"/>
    </row>
    <row r="64" spans="2:3" ht="14.25" hidden="1">
      <c r="B64" s="92"/>
      <c r="C64" s="53"/>
    </row>
    <row r="65" spans="2:3" ht="14.25" hidden="1">
      <c r="B65" s="92"/>
      <c r="C65" s="53"/>
    </row>
    <row r="66" spans="2:3" ht="14.25" hidden="1">
      <c r="B66" s="92"/>
      <c r="C66" s="53"/>
    </row>
    <row r="67" spans="2:3" ht="14.25" hidden="1">
      <c r="B67" s="92"/>
      <c r="C67" s="53"/>
    </row>
    <row r="68" spans="2:3" ht="14.25" hidden="1">
      <c r="B68" s="92"/>
      <c r="C68" s="54"/>
    </row>
    <row r="69" spans="2:3" ht="14.25" hidden="1">
      <c r="B69" s="92"/>
      <c r="C69" s="53"/>
    </row>
    <row r="70" spans="2:3" ht="14.25" hidden="1">
      <c r="B70" s="92"/>
      <c r="C70" s="53"/>
    </row>
    <row r="71" spans="2:3" ht="14.25" hidden="1">
      <c r="B71" s="92"/>
      <c r="C71" s="53"/>
    </row>
    <row r="72" spans="2:3" ht="14.25" hidden="1">
      <c r="B72" s="92"/>
      <c r="C72" s="53"/>
    </row>
    <row r="73" spans="2:3" ht="14.25" hidden="1">
      <c r="B73" s="92"/>
      <c r="C73" s="54"/>
    </row>
    <row r="74" spans="2:3" ht="14.25" hidden="1">
      <c r="B74" s="92"/>
      <c r="C74" s="54"/>
    </row>
    <row r="75" spans="2:3" ht="14.25" hidden="1">
      <c r="B75" s="93"/>
      <c r="C75" s="54"/>
    </row>
    <row r="76" spans="2:3" ht="14.25" hidden="1">
      <c r="B76" s="94"/>
      <c r="C76" s="54"/>
    </row>
    <row r="77" spans="2:3" ht="14.25" hidden="1">
      <c r="B77" s="94"/>
      <c r="C77" s="54"/>
    </row>
    <row r="78" spans="2:3" ht="14.25" hidden="1">
      <c r="B78" s="94"/>
      <c r="C78" s="54"/>
    </row>
    <row r="79" spans="2:3" ht="14.25" hidden="1">
      <c r="B79" s="94"/>
      <c r="C79" s="54"/>
    </row>
    <row r="80" spans="2:3" ht="14.25" hidden="1">
      <c r="B80" s="94"/>
      <c r="C80" s="54"/>
    </row>
    <row r="81" spans="3:3" ht="14.25" hidden="1">
      <c r="C81" s="54"/>
    </row>
    <row r="82" spans="3:3" ht="14.25" hidden="1">
      <c r="C82" s="55"/>
    </row>
    <row r="83" spans="3:3" ht="14.25" hidden="1">
      <c r="C83" s="53"/>
    </row>
    <row r="84" spans="3:3" ht="14.25" hidden="1">
      <c r="C84" s="53"/>
    </row>
    <row r="85" spans="3:3" ht="14.25" hidden="1">
      <c r="C85" s="53"/>
    </row>
    <row r="86" spans="3:3" ht="14.25" hidden="1">
      <c r="C86" s="53"/>
    </row>
    <row r="87" spans="3:3" ht="14.25" hidden="1">
      <c r="C87" s="53"/>
    </row>
    <row r="88" spans="3:3" ht="14.25" hidden="1">
      <c r="C88" s="56"/>
    </row>
    <row r="89" spans="3:3" ht="14.25" hidden="1">
      <c r="C89" s="57"/>
    </row>
    <row r="90" spans="3:3" hidden="1"/>
    <row r="91" spans="3:3" hidden="1"/>
    <row r="92" spans="3:3" hidden="1"/>
    <row r="93" spans="3:3" hidden="1"/>
    <row r="94" spans="3:3" hidden="1"/>
    <row r="95" spans="3:3" hidden="1"/>
    <row r="96" spans="3:3"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sheetData>
  <sheetProtection password="CB91" sheet="1" objects="1" scenarios="1" selectLockedCells="1" selectUnlockedCells="1"/>
  <phoneticPr fontId="2" type="noConversion"/>
  <pageMargins left="0.75" right="0.75" top="1" bottom="1" header="0.5" footer="0.5"/>
  <pageSetup paperSize="9" scale="62" orientation="portrait"/>
  <headerFooter alignWithMargins="0"/>
</worksheet>
</file>

<file path=xl/worksheets/sheet3.xml><?xml version="1.0" encoding="utf-8"?>
<worksheet xmlns="http://schemas.openxmlformats.org/spreadsheetml/2006/main" xmlns:r="http://schemas.openxmlformats.org/officeDocument/2006/relationships">
  <dimension ref="A2:J2"/>
  <sheetViews>
    <sheetView workbookViewId="0">
      <selection activeCell="E22" sqref="E22"/>
    </sheetView>
  </sheetViews>
  <sheetFormatPr defaultColWidth="8.85546875" defaultRowHeight="12.75"/>
  <cols>
    <col min="1" max="1" width="11.28515625" customWidth="1"/>
  </cols>
  <sheetData>
    <row r="2" spans="1:10" ht="15">
      <c r="A2" s="126" t="s">
        <v>114</v>
      </c>
      <c r="B2" s="126" t="s">
        <v>117</v>
      </c>
      <c r="C2" s="126"/>
      <c r="D2" s="126"/>
      <c r="E2" s="126"/>
      <c r="F2" s="126"/>
      <c r="G2" s="126"/>
      <c r="H2" s="126"/>
      <c r="I2" s="126"/>
      <c r="J2" s="126"/>
    </row>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2:J2"/>
  <sheetViews>
    <sheetView workbookViewId="0">
      <selection activeCell="D25" sqref="D25"/>
    </sheetView>
  </sheetViews>
  <sheetFormatPr defaultColWidth="8.85546875" defaultRowHeight="12.75"/>
  <cols>
    <col min="1" max="1" width="11.140625" customWidth="1"/>
  </cols>
  <sheetData>
    <row r="2" spans="1:10" ht="15">
      <c r="A2" s="126" t="s">
        <v>115</v>
      </c>
      <c r="B2" s="126" t="s">
        <v>117</v>
      </c>
      <c r="C2" s="126"/>
      <c r="D2" s="126"/>
      <c r="E2" s="126"/>
      <c r="F2" s="126"/>
      <c r="G2" s="126"/>
      <c r="H2" s="126"/>
      <c r="I2" s="126"/>
      <c r="J2" s="126"/>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2:J2"/>
  <sheetViews>
    <sheetView workbookViewId="0">
      <selection activeCell="B30" sqref="B30"/>
    </sheetView>
  </sheetViews>
  <sheetFormatPr defaultColWidth="8.85546875" defaultRowHeight="12.75"/>
  <cols>
    <col min="1" max="1" width="11" customWidth="1"/>
  </cols>
  <sheetData>
    <row r="2" spans="1:10" ht="15">
      <c r="A2" s="126" t="s">
        <v>116</v>
      </c>
      <c r="B2" s="126" t="s">
        <v>117</v>
      </c>
      <c r="C2" s="126"/>
      <c r="D2" s="126"/>
      <c r="E2" s="126"/>
      <c r="F2" s="126"/>
      <c r="G2" s="126"/>
      <c r="H2" s="126"/>
      <c r="I2" s="126"/>
      <c r="J2" s="126"/>
    </row>
  </sheetData>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2:P17"/>
  <sheetViews>
    <sheetView workbookViewId="0">
      <selection activeCell="E25" sqref="E25"/>
    </sheetView>
  </sheetViews>
  <sheetFormatPr defaultColWidth="8.85546875" defaultRowHeight="12.75"/>
  <cols>
    <col min="1" max="1" width="25.140625" customWidth="1"/>
    <col min="2" max="2" width="11.28515625" customWidth="1"/>
    <col min="3" max="4" width="12.85546875" bestFit="1" customWidth="1"/>
    <col min="5" max="5" width="14" bestFit="1" customWidth="1"/>
    <col min="6" max="6" width="13.42578125" bestFit="1" customWidth="1"/>
    <col min="7" max="8" width="12.85546875" bestFit="1" customWidth="1"/>
    <col min="10" max="10" width="14" bestFit="1" customWidth="1"/>
    <col min="11" max="11" width="12.85546875" bestFit="1" customWidth="1"/>
    <col min="12" max="12" width="11.28515625" bestFit="1" customWidth="1"/>
    <col min="13" max="13" width="12.85546875" bestFit="1" customWidth="1"/>
    <col min="14" max="14" width="13.42578125" bestFit="1" customWidth="1"/>
    <col min="15" max="16" width="12.85546875" bestFit="1" customWidth="1"/>
  </cols>
  <sheetData>
    <row r="2" spans="1:16" ht="23.25">
      <c r="A2" s="267" t="s">
        <v>131</v>
      </c>
      <c r="B2" s="267"/>
      <c r="C2" s="267"/>
      <c r="D2" s="267"/>
      <c r="E2" s="267"/>
      <c r="F2" s="267"/>
      <c r="G2" s="267"/>
      <c r="H2" s="267"/>
      <c r="I2" s="267"/>
      <c r="J2" s="267"/>
      <c r="K2" s="267"/>
      <c r="L2" s="267"/>
      <c r="M2" s="267"/>
      <c r="N2" s="267"/>
      <c r="O2" s="267"/>
      <c r="P2" s="267"/>
    </row>
    <row r="3" spans="1:16" ht="13.5" thickBot="1"/>
    <row r="4" spans="1:16" ht="13.5" thickBot="1">
      <c r="A4" s="268" t="s">
        <v>132</v>
      </c>
      <c r="B4" s="269"/>
      <c r="C4" s="269"/>
      <c r="D4" s="269"/>
      <c r="E4" s="269"/>
      <c r="F4" s="269"/>
      <c r="G4" s="269"/>
      <c r="H4" s="270"/>
      <c r="J4" s="268" t="s">
        <v>133</v>
      </c>
      <c r="K4" s="269"/>
      <c r="L4" s="269"/>
      <c r="M4" s="269"/>
      <c r="N4" s="269"/>
      <c r="O4" s="269"/>
      <c r="P4" s="270"/>
    </row>
    <row r="5" spans="1:16" ht="13.5" thickBot="1">
      <c r="A5" s="156"/>
      <c r="B5" s="156">
        <v>1.1000000000000001</v>
      </c>
      <c r="C5" s="157">
        <v>1.2</v>
      </c>
      <c r="D5" s="157">
        <v>2.1</v>
      </c>
      <c r="E5" s="157">
        <v>3.1</v>
      </c>
      <c r="F5" s="157">
        <v>3.3</v>
      </c>
      <c r="G5" s="157">
        <v>4.0999999999999996</v>
      </c>
      <c r="H5" s="158">
        <v>4.2</v>
      </c>
      <c r="J5" s="156">
        <v>1.1000000000000001</v>
      </c>
      <c r="K5" s="157">
        <v>1.2</v>
      </c>
      <c r="L5" s="157">
        <v>2.1</v>
      </c>
      <c r="M5" s="157">
        <v>3.1</v>
      </c>
      <c r="N5" s="157">
        <v>3.3</v>
      </c>
      <c r="O5" s="157">
        <v>4.0999999999999996</v>
      </c>
      <c r="P5" s="158">
        <v>4.2</v>
      </c>
    </row>
    <row r="6" spans="1:16">
      <c r="A6" s="180" t="s">
        <v>134</v>
      </c>
      <c r="B6" s="176"/>
      <c r="C6" s="160"/>
      <c r="D6" s="160"/>
      <c r="E6" s="160"/>
      <c r="F6" s="160">
        <v>0</v>
      </c>
      <c r="G6" s="160"/>
      <c r="H6" s="161"/>
      <c r="J6" s="159">
        <v>0</v>
      </c>
      <c r="K6" s="160">
        <v>0</v>
      </c>
      <c r="L6" s="160">
        <v>0</v>
      </c>
      <c r="M6" s="160">
        <v>0</v>
      </c>
      <c r="N6" s="160">
        <v>0</v>
      </c>
      <c r="O6" s="160">
        <v>0</v>
      </c>
      <c r="P6" s="161">
        <v>0</v>
      </c>
    </row>
    <row r="7" spans="1:16">
      <c r="A7" s="180" t="s">
        <v>135</v>
      </c>
      <c r="B7" s="176"/>
      <c r="C7" s="160"/>
      <c r="D7" s="160"/>
      <c r="E7" s="160"/>
      <c r="F7" s="160"/>
      <c r="G7" s="160"/>
      <c r="H7" s="161"/>
      <c r="J7" s="159"/>
      <c r="K7" s="160"/>
      <c r="L7" s="160"/>
      <c r="M7" s="160"/>
      <c r="N7" s="160"/>
      <c r="O7" s="160"/>
      <c r="P7" s="161"/>
    </row>
    <row r="8" spans="1:16" ht="25.5">
      <c r="A8" s="180" t="s">
        <v>136</v>
      </c>
      <c r="B8" s="176"/>
      <c r="C8" s="160"/>
      <c r="D8" s="160"/>
      <c r="E8" s="160"/>
      <c r="F8" s="160"/>
      <c r="G8" s="160"/>
      <c r="H8" s="161"/>
      <c r="J8" s="159"/>
      <c r="K8" s="160"/>
      <c r="L8" s="160"/>
      <c r="M8" s="160"/>
      <c r="N8" s="160"/>
      <c r="O8" s="160"/>
      <c r="P8" s="161"/>
    </row>
    <row r="9" spans="1:16">
      <c r="A9" s="159"/>
      <c r="B9" s="176"/>
      <c r="C9" s="160"/>
      <c r="D9" s="160"/>
      <c r="E9" s="160"/>
      <c r="F9" s="160"/>
      <c r="G9" s="160"/>
      <c r="H9" s="161"/>
      <c r="J9" s="159"/>
      <c r="K9" s="160"/>
      <c r="L9" s="160"/>
      <c r="M9" s="160"/>
      <c r="N9" s="160"/>
      <c r="O9" s="160"/>
      <c r="P9" s="161"/>
    </row>
    <row r="10" spans="1:16">
      <c r="A10" s="159"/>
      <c r="B10" s="176"/>
      <c r="C10" s="160"/>
      <c r="D10" s="160"/>
      <c r="E10" s="160"/>
      <c r="F10" s="160"/>
      <c r="G10" s="160"/>
      <c r="H10" s="161"/>
      <c r="J10" s="159"/>
      <c r="K10" s="160"/>
      <c r="L10" s="160"/>
      <c r="M10" s="160"/>
      <c r="N10" s="160"/>
      <c r="O10" s="160"/>
      <c r="P10" s="161"/>
    </row>
    <row r="11" spans="1:16">
      <c r="A11" s="162">
        <v>0</v>
      </c>
      <c r="B11" s="177"/>
      <c r="C11" s="163"/>
      <c r="D11" s="163"/>
      <c r="E11" s="163"/>
      <c r="F11" s="163"/>
      <c r="G11" s="163"/>
      <c r="H11" s="164"/>
      <c r="J11" s="162">
        <v>0</v>
      </c>
      <c r="K11" s="163">
        <v>0</v>
      </c>
      <c r="L11" s="163">
        <v>0</v>
      </c>
      <c r="M11" s="163">
        <v>0</v>
      </c>
      <c r="N11" s="163">
        <v>0</v>
      </c>
      <c r="O11" s="163">
        <v>0</v>
      </c>
      <c r="P11" s="164"/>
    </row>
    <row r="12" spans="1:16">
      <c r="A12" s="162"/>
      <c r="B12" s="177"/>
      <c r="C12" s="163"/>
      <c r="D12" s="163"/>
      <c r="E12" s="163"/>
      <c r="F12" s="163"/>
      <c r="G12" s="163"/>
      <c r="H12" s="164"/>
      <c r="J12" s="162">
        <v>0</v>
      </c>
      <c r="K12" s="163">
        <v>0</v>
      </c>
      <c r="L12" s="163">
        <v>0</v>
      </c>
      <c r="M12" s="163">
        <v>0</v>
      </c>
      <c r="N12" s="163">
        <v>0</v>
      </c>
      <c r="O12" s="163">
        <v>0</v>
      </c>
      <c r="P12" s="164"/>
    </row>
    <row r="13" spans="1:16">
      <c r="A13" s="162"/>
      <c r="B13" s="177"/>
      <c r="C13" s="163"/>
      <c r="D13" s="163"/>
      <c r="E13" s="163"/>
      <c r="F13" s="163"/>
      <c r="G13" s="163"/>
      <c r="H13" s="164"/>
      <c r="J13" s="162"/>
      <c r="K13" s="163">
        <v>0</v>
      </c>
      <c r="L13" s="163"/>
      <c r="M13" s="163"/>
      <c r="N13" s="163"/>
      <c r="O13" s="163">
        <v>0</v>
      </c>
      <c r="P13" s="164"/>
    </row>
    <row r="14" spans="1:16">
      <c r="A14" s="162"/>
      <c r="B14" s="177"/>
      <c r="C14" s="163"/>
      <c r="D14" s="163"/>
      <c r="E14" s="163"/>
      <c r="F14" s="163"/>
      <c r="G14" s="163"/>
      <c r="H14" s="164"/>
      <c r="J14" s="162"/>
      <c r="K14" s="163">
        <v>0</v>
      </c>
      <c r="L14" s="163"/>
      <c r="M14" s="163"/>
      <c r="N14" s="163"/>
      <c r="O14" s="163"/>
      <c r="P14" s="164"/>
    </row>
    <row r="15" spans="1:16" ht="13.5" thickBot="1">
      <c r="A15" s="165"/>
      <c r="B15" s="178"/>
      <c r="C15" s="166"/>
      <c r="D15" s="166"/>
      <c r="E15" s="166"/>
      <c r="F15" s="166"/>
      <c r="G15" s="166"/>
      <c r="H15" s="167"/>
      <c r="J15" s="165"/>
      <c r="K15" s="166">
        <v>0</v>
      </c>
      <c r="L15" s="166"/>
      <c r="M15" s="166"/>
      <c r="N15" s="166"/>
      <c r="O15" s="166"/>
      <c r="P15" s="167"/>
    </row>
    <row r="16" spans="1:16" ht="13.5" thickBot="1">
      <c r="A16" s="168">
        <f t="shared" ref="A16:H16" si="0">SUM(A6:A15)</f>
        <v>0</v>
      </c>
      <c r="B16" s="179"/>
      <c r="C16" s="169">
        <f t="shared" si="0"/>
        <v>0</v>
      </c>
      <c r="D16" s="169">
        <f t="shared" si="0"/>
        <v>0</v>
      </c>
      <c r="E16" s="169">
        <f t="shared" si="0"/>
        <v>0</v>
      </c>
      <c r="F16" s="169">
        <f t="shared" si="0"/>
        <v>0</v>
      </c>
      <c r="G16" s="169">
        <f t="shared" si="0"/>
        <v>0</v>
      </c>
      <c r="H16" s="170">
        <f t="shared" si="0"/>
        <v>0</v>
      </c>
      <c r="J16" s="168">
        <f>SUM(J6:J15)</f>
        <v>0</v>
      </c>
      <c r="K16" s="169">
        <f t="shared" ref="K16:P16" si="1">SUM(K6:K15)</f>
        <v>0</v>
      </c>
      <c r="L16" s="169">
        <f t="shared" si="1"/>
        <v>0</v>
      </c>
      <c r="M16" s="169">
        <f t="shared" si="1"/>
        <v>0</v>
      </c>
      <c r="N16" s="169">
        <f t="shared" si="1"/>
        <v>0</v>
      </c>
      <c r="O16" s="169">
        <f t="shared" si="1"/>
        <v>0</v>
      </c>
      <c r="P16" s="170">
        <f t="shared" si="1"/>
        <v>0</v>
      </c>
    </row>
    <row r="17" spans="6:16" ht="13.5" thickBot="1">
      <c r="F17" s="171" t="s">
        <v>130</v>
      </c>
      <c r="G17" s="172"/>
      <c r="H17" s="173">
        <f>SUM(A16:H16)</f>
        <v>0</v>
      </c>
      <c r="J17" s="174"/>
      <c r="K17" s="174"/>
      <c r="L17" s="174"/>
      <c r="M17" s="174"/>
      <c r="N17" s="171" t="s">
        <v>130</v>
      </c>
      <c r="O17" s="172"/>
      <c r="P17" s="175">
        <f>SUM(J16:P16)</f>
        <v>0</v>
      </c>
    </row>
  </sheetData>
  <mergeCells count="3">
    <mergeCell ref="A2:P2"/>
    <mergeCell ref="A4:H4"/>
    <mergeCell ref="J4:P4"/>
  </mergeCells>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TB_Financial Data</vt:lpstr>
      <vt:lpstr>Definitions</vt:lpstr>
      <vt:lpstr>Annex 1</vt:lpstr>
      <vt:lpstr>Annex 2</vt:lpstr>
      <vt:lpstr>Annex 3</vt:lpstr>
      <vt:lpstr>Exp. Summary</vt:lpstr>
      <vt:lpstr>list</vt:lpstr>
      <vt:lpstr>list1</vt:lpstr>
      <vt:lpstr>list2</vt:lpstr>
      <vt:lpstr>listie</vt:lpstr>
      <vt:lpstr>listmac</vt:lpstr>
      <vt:lpstr>listnew</vt:lpstr>
      <vt:lpstr>listS</vt:lpstr>
      <vt:lpstr>listsda</vt:lpstr>
      <vt:lpstr>listsdah</vt:lpstr>
      <vt:lpstr>listsdahiv</vt:lpstr>
      <vt:lpstr>listsdahiv1</vt:lpstr>
      <vt:lpstr>listserv</vt:lpstr>
    </vt:vector>
  </TitlesOfParts>
  <Company>The Global Fund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jcutler</dc:creator>
  <cp:lastModifiedBy>tashidhendup</cp:lastModifiedBy>
  <cp:lastPrinted>2013-03-04T05:48:08Z</cp:lastPrinted>
  <dcterms:created xsi:type="dcterms:W3CDTF">2006-09-13T07:14:01Z</dcterms:created>
  <dcterms:modified xsi:type="dcterms:W3CDTF">2014-03-05T10:14:38Z</dcterms:modified>
</cp:coreProperties>
</file>