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30" yWindow="90" windowWidth="11340" windowHeight="9345" activeTab="0"/>
  </bookViews>
  <sheets>
    <sheet name="HIV AIDS_Financial Data" sheetId="1" r:id="rId1"/>
    <sheet name="Definitions" sheetId="2" r:id="rId2"/>
    <sheet name="Annex 1" sheetId="3" r:id="rId3"/>
    <sheet name="Annex 2" sheetId="4" r:id="rId4"/>
    <sheet name="Annex 3" sheetId="5" r:id="rId5"/>
    <sheet name="Compatibility Report" sheetId="6" r:id="rId6"/>
    <sheet name="Sheet1" sheetId="7" r:id="rId7"/>
  </sheets>
  <externalReferences>
    <externalReference r:id="rId10"/>
  </externalReferences>
  <definedNames>
    <definedName name="list">'Definitions'!$C$4:$C$7</definedName>
    <definedName name="list1">'Definitions'!$L$10:$L$13</definedName>
    <definedName name="list2">'Definitions'!$B$40:$B$45</definedName>
    <definedName name="listH">'Definitions'!#REF!</definedName>
    <definedName name="listie">'Definitions'!$B$30:$B$37</definedName>
    <definedName name="listmac">'Definitions'!$B$40:$B$46</definedName>
    <definedName name="listnew">'Definitions'!$B$30:$B$59</definedName>
    <definedName name="listS">'Definitions'!$B$60:$B$80</definedName>
    <definedName name="listsda">'Definitions'!$B$60:$B$74</definedName>
    <definedName name="listsdah">'Definitions'!$C$30:$C$54</definedName>
    <definedName name="listsdahiv">'Definitions'!$C$61:$C$89</definedName>
    <definedName name="listsdahiv1">'Definitions'!$C$60:$C$89</definedName>
    <definedName name="listserv">'Definitions'!$B$60:$B$75</definedName>
    <definedName name="_xlnm.Print_Area" localSheetId="1">'Definitions'!#REF!</definedName>
    <definedName name="_xlnm.Print_Area" localSheetId="0">'HIV AIDS_Financial Data'!#REF!</definedName>
    <definedName name="SD">#REF!</definedName>
    <definedName name="SDA">#REF!</definedName>
  </definedNames>
  <calcPr fullCalcOnLoad="1"/>
</workbook>
</file>

<file path=xl/comments1.xml><?xml version="1.0" encoding="utf-8"?>
<comments xmlns="http://schemas.openxmlformats.org/spreadsheetml/2006/main">
  <authors>
    <author>ppower</author>
  </authors>
  <commentList>
    <comment ref="E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E49"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H16" authorId="0">
      <text>
        <r>
          <rPr>
            <b/>
            <sz val="8"/>
            <rFont val="Tahoma"/>
            <family val="2"/>
          </rPr>
          <t>Please be as specific as possible when describing the Reason for the Variances. Refer to the Guidance Document for additional information.</t>
        </r>
        <r>
          <rPr>
            <sz val="8"/>
            <rFont val="Tahoma"/>
            <family val="2"/>
          </rPr>
          <t xml:space="preserve">
</t>
        </r>
      </text>
    </comment>
    <comment ref="H34"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H55"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C34" authorId="0">
      <text>
        <r>
          <rPr>
            <sz val="8"/>
            <rFont val="Tahoma"/>
            <family val="2"/>
          </rPr>
          <t>Please remember to include the full name of the objective. If an objective has more than 1 SDA, repeat the objective name on each row for the relevant SDA</t>
        </r>
      </text>
    </comment>
    <comment ref="E65"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F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F49"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F65"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I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J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I49"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J49"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I65"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J65"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D55" authorId="0">
      <text>
        <r>
          <rPr>
            <sz val="10"/>
            <color indexed="10"/>
            <rFont val="Tahoma"/>
            <family val="2"/>
          </rPr>
          <t>If a Faith Based Organization is also a NGO or CBO. It should be selected as an FBO!</t>
        </r>
        <r>
          <rPr>
            <sz val="8"/>
            <rFont val="Tahoma"/>
            <family val="2"/>
          </rPr>
          <t xml:space="preserve">
</t>
        </r>
      </text>
    </comment>
    <comment ref="B29" authorId="0">
      <text>
        <r>
          <rPr>
            <b/>
            <sz val="8"/>
            <rFont val="Tahoma"/>
            <family val="2"/>
          </rPr>
          <t>This category should only be used as a last resort if there is a type of cost that absolutely cannot be allocated to another cost category</t>
        </r>
        <r>
          <rPr>
            <sz val="8"/>
            <rFont val="Tahoma"/>
            <family val="2"/>
          </rPr>
          <t xml:space="preserve">
</t>
        </r>
      </text>
    </comment>
    <comment ref="L16" authorId="0">
      <text>
        <r>
          <rPr>
            <b/>
            <sz val="8"/>
            <rFont val="Tahoma"/>
            <family val="2"/>
          </rPr>
          <t>Please be as specific as possible when describing the Reason for the Variances. Refer to the Guidance Document for additional information.</t>
        </r>
        <r>
          <rPr>
            <sz val="8"/>
            <rFont val="Tahoma"/>
            <family val="2"/>
          </rPr>
          <t xml:space="preserve">
</t>
        </r>
      </text>
    </comment>
    <comment ref="L34"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L55"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I15" authorId="0">
      <text>
        <r>
          <rPr>
            <b/>
            <sz val="8"/>
            <rFont val="Tahoma"/>
            <family val="2"/>
          </rPr>
          <t>The Cumulative Period should be from the beginning of the grant up to the end of the current reporting period.</t>
        </r>
        <r>
          <rPr>
            <sz val="8"/>
            <rFont val="Tahoma"/>
            <family val="2"/>
          </rPr>
          <t xml:space="preserve">
</t>
        </r>
      </text>
    </comment>
    <comment ref="I33" authorId="0">
      <text>
        <r>
          <rPr>
            <b/>
            <sz val="8"/>
            <rFont val="Tahoma"/>
            <family val="2"/>
          </rPr>
          <t xml:space="preserve">The Cumulative Period should be from the beginning of the grant up to the end of the current reporting period.
</t>
        </r>
        <r>
          <rPr>
            <sz val="8"/>
            <rFont val="Tahoma"/>
            <family val="2"/>
          </rPr>
          <t xml:space="preserve">
</t>
        </r>
      </text>
    </comment>
    <comment ref="I54" authorId="0">
      <text>
        <r>
          <rPr>
            <b/>
            <sz val="8"/>
            <rFont val="Tahoma"/>
            <family val="2"/>
          </rPr>
          <t xml:space="preserve">The Cumulative Period should be from the beginning of the grant up to the end of the current reporting period.
</t>
        </r>
        <r>
          <rPr>
            <sz val="8"/>
            <rFont val="Tahoma"/>
            <family val="2"/>
          </rPr>
          <t xml:space="preserve">
</t>
        </r>
      </text>
    </comment>
    <comment ref="K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K49"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K65"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G65"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G49"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G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G8" authorId="0">
      <text>
        <r>
          <rPr>
            <b/>
            <sz val="8"/>
            <rFont val="Tahoma"/>
            <family val="2"/>
          </rPr>
          <t>Start date for current period cannot be earlier than cumulative period</t>
        </r>
        <r>
          <rPr>
            <sz val="8"/>
            <rFont val="Tahoma"/>
            <family val="2"/>
          </rPr>
          <t xml:space="preserve">
</t>
        </r>
      </text>
    </comment>
    <comment ref="K8" authorId="0">
      <text>
        <r>
          <rPr>
            <b/>
            <sz val="8"/>
            <rFont val="Tahoma"/>
            <family val="2"/>
          </rPr>
          <t>Start date for current period cannot be earlier than cumulative period</t>
        </r>
        <r>
          <rPr>
            <sz val="8"/>
            <rFont val="Tahoma"/>
            <family val="2"/>
          </rPr>
          <t xml:space="preserve">
</t>
        </r>
      </text>
    </comment>
    <comment ref="A34" authorId="0">
      <text>
        <r>
          <rPr>
            <b/>
            <sz val="8"/>
            <rFont val="Tahoma"/>
            <family val="2"/>
          </rPr>
          <t>Insert Number</t>
        </r>
        <r>
          <rPr>
            <sz val="8"/>
            <rFont val="Tahoma"/>
            <family val="2"/>
          </rPr>
          <t xml:space="preserve">
</t>
        </r>
      </text>
    </comment>
    <comment ref="A55" authorId="0">
      <text>
        <r>
          <rPr>
            <b/>
            <sz val="8"/>
            <rFont val="Tahoma"/>
            <family val="2"/>
          </rPr>
          <t>Insert Number</t>
        </r>
        <r>
          <rPr>
            <sz val="8"/>
            <rFont val="Tahoma"/>
            <family val="2"/>
          </rPr>
          <t xml:space="preserve">
</t>
        </r>
      </text>
    </comment>
  </commentList>
</comments>
</file>

<file path=xl/sharedStrings.xml><?xml version="1.0" encoding="utf-8"?>
<sst xmlns="http://schemas.openxmlformats.org/spreadsheetml/2006/main" count="285" uniqueCount="184">
  <si>
    <t>Human Resources</t>
  </si>
  <si>
    <t>Training</t>
  </si>
  <si>
    <t>Category</t>
  </si>
  <si>
    <t>TOTAL</t>
  </si>
  <si>
    <t>Treatment</t>
  </si>
  <si>
    <t>Prevention</t>
  </si>
  <si>
    <t>#</t>
  </si>
  <si>
    <t>Variance</t>
  </si>
  <si>
    <t>Other</t>
  </si>
  <si>
    <t>Overheads</t>
  </si>
  <si>
    <t>Reason for Variance</t>
  </si>
  <si>
    <t>Planning and Administration</t>
  </si>
  <si>
    <t>B- BREAKDOWN* BY PROGRAM ACTIVITY</t>
  </si>
  <si>
    <t>C- BREAKDOWN* BY IMPLEMENTING ENTITY</t>
  </si>
  <si>
    <t>PR</t>
  </si>
  <si>
    <t>-</t>
  </si>
  <si>
    <t>FBO</t>
  </si>
  <si>
    <t>NGO</t>
  </si>
  <si>
    <t>CBO</t>
  </si>
  <si>
    <t>PR/SR</t>
  </si>
  <si>
    <r>
      <t>* The sum of all three breakdowns should be equal (</t>
    </r>
    <r>
      <rPr>
        <i/>
        <sz val="10"/>
        <rFont val="Arial"/>
        <family val="2"/>
      </rPr>
      <t>A-</t>
    </r>
    <r>
      <rPr>
        <sz val="10"/>
        <rFont val="Arial"/>
        <family val="2"/>
      </rPr>
      <t xml:space="preserve"> Budget Line-item, </t>
    </r>
    <r>
      <rPr>
        <i/>
        <sz val="10"/>
        <rFont val="Arial"/>
        <family val="2"/>
      </rPr>
      <t>B-</t>
    </r>
    <r>
      <rPr>
        <sz val="10"/>
        <rFont val="Arial"/>
        <family val="2"/>
      </rPr>
      <t xml:space="preserve"> Program Activity, </t>
    </r>
    <r>
      <rPr>
        <i/>
        <sz val="10"/>
        <rFont val="Arial"/>
        <family val="2"/>
      </rPr>
      <t>C-</t>
    </r>
    <r>
      <rPr>
        <sz val="10"/>
        <rFont val="Arial"/>
        <family val="2"/>
      </rPr>
      <t xml:space="preserve"> Implementing Entity).</t>
    </r>
  </si>
  <si>
    <t>Country</t>
  </si>
  <si>
    <t>Grant No.</t>
  </si>
  <si>
    <t>Currency</t>
  </si>
  <si>
    <t>Macro-category</t>
  </si>
  <si>
    <t>Objectives</t>
  </si>
  <si>
    <t>Service Delivery Area</t>
  </si>
  <si>
    <t>Name</t>
  </si>
  <si>
    <t>Type of
Implementing Entity</t>
  </si>
  <si>
    <t>Please Select…</t>
  </si>
  <si>
    <t>A- BREAKDOWN* BY  EXPENDITURE CATEGORY</t>
  </si>
  <si>
    <r>
      <t>Please disclose any relevant information concerning the information in the above tables.</t>
    </r>
    <r>
      <rPr>
        <b/>
        <i/>
        <sz val="11"/>
        <rFont val="Arial"/>
        <family val="2"/>
      </rPr>
      <t xml:space="preserve"> Refer to the Guidelines for Completing the Template if required.</t>
    </r>
  </si>
  <si>
    <t xml:space="preserve">The "TOTAL" rows in Table A, B and C will have a RED background if the amounts in each table do not agree. If the Totals for each Table agrees, these rows will have a YELLOW background. </t>
  </si>
  <si>
    <t>Care and Support</t>
  </si>
  <si>
    <t>Antiretroviral treatment and monitoring
Prophylaxis and treatment for opportunistic infections</t>
  </si>
  <si>
    <t xml:space="preserve">Care and support for the chronically ill
Support for orphans and vulnerable children
</t>
  </si>
  <si>
    <t>Cumulative Budget</t>
  </si>
  <si>
    <t xml:space="preserve"> 
Budget</t>
  </si>
  <si>
    <t xml:space="preserve">
Expenditures</t>
  </si>
  <si>
    <t>Technical Assistance</t>
  </si>
  <si>
    <t>Medicines and Pharmaceutical Products</t>
  </si>
  <si>
    <t>Procurement and Supply Management Costs</t>
  </si>
  <si>
    <t>Infrastructure and Other Equipment</t>
  </si>
  <si>
    <t>Communication Materials</t>
  </si>
  <si>
    <t>Monitoring and Evaluation</t>
  </si>
  <si>
    <t>Living Support to Clients/Target Population</t>
  </si>
  <si>
    <t>Printed material and communication costs associated with program-related campaigns, TV spots, radio programs, advertising, media events, education, dissemination, promotion, promotional items.</t>
  </si>
  <si>
    <t>Overhead costs such as office rent, utilities, internal communication costs (mail, telephone, internet), insurance, fuel, security, cleaning. Management or overhead fees.</t>
  </si>
  <si>
    <t xml:space="preserve">Faith-based Organization </t>
  </si>
  <si>
    <t>Cumulative Expenditure</t>
  </si>
  <si>
    <t>D- ADDITIONAL INFORMATION</t>
  </si>
  <si>
    <t>HIV/AIDS FINANCIAL REPORTING FORM</t>
  </si>
  <si>
    <t>Start Date:</t>
  </si>
  <si>
    <t>End Date:</t>
  </si>
  <si>
    <t>PLEASE REFER TO THE "GUIDANCE FOR COMPLETION OF THE ENHANCED FINANCIAL REPORTING TEMPLATE" DOCUMENT TO ASSIST YOU IN COMPLETING THE TEMPLATE</t>
  </si>
  <si>
    <t>Current Reporting Period</t>
  </si>
  <si>
    <t>Cumulative Reporting Period</t>
  </si>
  <si>
    <t>Supportive Environment</t>
  </si>
  <si>
    <t>NGO/CBO/Academic</t>
  </si>
  <si>
    <t>Private Sector</t>
  </si>
  <si>
    <t>Ministry of Health (MoH)</t>
  </si>
  <si>
    <t>Other Government</t>
  </si>
  <si>
    <t>UNDP</t>
  </si>
  <si>
    <t>Other Multilateral Organisation</t>
  </si>
  <si>
    <t>Salaries, wages and related costs (pensions, incentives, supplements, top ups, and other employee benefits, etc.) relating to all employees (including field personnel), and employee recruitment costs.</t>
  </si>
  <si>
    <t>Technical Assistance (TA)</t>
  </si>
  <si>
    <t>Health products such as bed nets, condoms, lubricants, diagnostics, reagents, test kits, syringes, spraying materials and other consumables. Health equipment such as microscopes, x-ray machines and testing machines (including the 'Total Cost of Ownership' of this equipment such as reagents, and maintenance costs). Do not include other types of non-health equipment, as these costs should be included under the Infrastructure and Other Equipment category below.</t>
  </si>
  <si>
    <t>Procurement and Supply Management Costs (PSM)</t>
  </si>
  <si>
    <t>This includes health infrastructure rehabilitation, renovation and enhancement costs. Non-health equipment such as generators and beds. Information technology (IT) systems and software, website creation and development. Office equipment, furniture, audiovisual equipment. Vehicles, motorcycles, bicycles. Related maintenance, spare parts and repair costs.</t>
  </si>
  <si>
    <t>Monitoring and Evaluation (M&amp;E)</t>
  </si>
  <si>
    <t>Data collection, surveys, research, analysis, travel, field supervision visits, and any other costs associated with monitoring and evaluation. Do not include human resources, TA or M&amp;E IT systems costs, as these costs should be included in the categories above.</t>
  </si>
  <si>
    <t>Monetary or in-kind support given to clients and patients e.g.: school fees for orphans, assistance to foster families, transport allowances, patient incentives, grants for revenue-generating activities, food and care packages, costs associated with supporting patients charters for care.</t>
  </si>
  <si>
    <t>Office supplies, travel, field visits and other costs relating to program planning and administration (including in respect of managing sub-recipient relationships). Legal, translation, accounting and auditing costs, bank charges etc. Green Light Committee contributions. Country or Regional Coordinating Mechanism (CCM/RCM) support costs. Do not include human resources costs, as these costs should be included under the Human Resources category above.</t>
  </si>
  <si>
    <t>Prevention: BCC - Mass media</t>
  </si>
  <si>
    <t>Prevention: BCC - community outreach</t>
  </si>
  <si>
    <t>Prevention: Condom distribution</t>
  </si>
  <si>
    <t>Prevention: Testing and Counseling</t>
  </si>
  <si>
    <t>Prevention: PMTCT</t>
  </si>
  <si>
    <t>Prevention: Post-exposure prophylaxis (PEP)</t>
  </si>
  <si>
    <t>Prevention: STI diagnosis and treatment</t>
  </si>
  <si>
    <t>Prevention: Blood safety and universal precaution</t>
  </si>
  <si>
    <t>Treatment: Antiretroviral treatment (ARV) and monitoring</t>
  </si>
  <si>
    <t>Treatment: Prophylaxis and treatment for opportunistic infections</t>
  </si>
  <si>
    <t>Care and support: Care and support for the chronically ill</t>
  </si>
  <si>
    <t>Care and support: Support for orphans and vulnerable children</t>
  </si>
  <si>
    <t>Supportive environment: Policy development including workplace policy</t>
  </si>
  <si>
    <t xml:space="preserve">Supportive environment: Strengthening of civil society and institutional capacity building </t>
  </si>
  <si>
    <t>Supportive environment: Stigma reduction in all settings</t>
  </si>
  <si>
    <t>Supportive environment: Program management and administration</t>
  </si>
  <si>
    <t>HSS: Service delivery</t>
  </si>
  <si>
    <t>HSS: Human resources</t>
  </si>
  <si>
    <t>HSS: Community Systems Strengthening</t>
  </si>
  <si>
    <t>HSS: Information system &amp; Operational research</t>
  </si>
  <si>
    <t>HSS: Infrastructure</t>
  </si>
  <si>
    <t>HSS: Procurement and Supply management</t>
  </si>
  <si>
    <t>HSS: other - specify</t>
  </si>
  <si>
    <t>TB/HIV Collaborative Activities</t>
  </si>
  <si>
    <t>Health Systems Strengthening (HSS)</t>
  </si>
  <si>
    <t xml:space="preserve">Behavioral Change Communication  - Mass media
Behavioral Change Communication – community outreach
Condom distribution
Testing and Counseling
PMTCT
Post-exposure prophylaxis
STI diagnosis and treatment
Blood safety and universal precaution
</t>
  </si>
  <si>
    <t>Service delivery                                                                                                                                                                                             Human resources                                                                                                                                                                               Community systems strengthening                                                                                                                                                           Information system &amp; operational research                                                                                                                                                Infrastructure                                                                                                                                                                                      Procurement and supply management                                                                                                                                                           Other - specify</t>
  </si>
  <si>
    <t>Policy development including workplace policy                                                                                                                                                                        Stigma reduction and respect of confidentiality                                                                                                                                      Strengthening of civil society and institutional capacity building                                                                                                                              Program management and administration</t>
  </si>
  <si>
    <r>
      <t xml:space="preserve">Non Governmental Organization. </t>
    </r>
    <r>
      <rPr>
        <b/>
        <sz val="10"/>
        <rFont val="Arial"/>
        <family val="2"/>
      </rPr>
      <t xml:space="preserve">Please note that even if the entity is an NGO but is faith based in any way, it should be included in the FBO category </t>
    </r>
  </si>
  <si>
    <r>
      <t xml:space="preserve">Community-based Organization. </t>
    </r>
    <r>
      <rPr>
        <b/>
        <sz val="10"/>
        <rFont val="Arial"/>
        <family val="2"/>
      </rPr>
      <t xml:space="preserve">Please note that even if the entity is a CBO but is faith based in any way, it should be included in the FBO category </t>
    </r>
  </si>
  <si>
    <t>** For the purposes of this report, the SDA Program management and administration should be included in the Supportive Environment Macro Category.</t>
  </si>
  <si>
    <t>Costs of all consultants (short or long term) providing technical or management assistance. This includes all costs related to the consultant such as consulting fees, travel and per-diems, field visits and other consultant costs relating to program planning, supervision and administration (including in respect of managing sub-recipient relationships, monitoring and evaluation, and procurement and supply management).</t>
  </si>
  <si>
    <t>Workshops, meetings, training publications, training-related travel, including training per-diems. Do not include human resources costs related to training which should be included under the Human Resources category.</t>
  </si>
  <si>
    <t>Cost of antiretroviral therapy, medicines for opportunistic infections, anti-tuberculosis medicines, anti-malarial medicines, and other medicines. Do not include insurance, transportation, storage, distribution or other similar costs, as such costs should be included in Procurement and Supply Management costs below.</t>
  </si>
  <si>
    <t>Transportation costs for all purchases (equipment, commodities, products, medicines) including packaging, shipping, insurance and handling. Warehouse, PSM office facilities, and other logistics requirements. Procurement agent fees. Costs for quality assurance (including laboratory testing of samples), and any other costs associated with the purchase, storage and delivery of items. Do not include staff, TA, PSM, Information Technology systems, health products or health equipment costs, as these costs should be included in the categories above.</t>
  </si>
  <si>
    <r>
      <t xml:space="preserve">Significant costs which do not fall under the above-defined categories. Specify clearly the types of cost in </t>
    </r>
    <r>
      <rPr>
        <b/>
        <sz val="10"/>
        <rFont val="Arial"/>
        <family val="2"/>
      </rPr>
      <t>Table D</t>
    </r>
    <r>
      <rPr>
        <sz val="10"/>
        <rFont val="Arial"/>
        <family val="2"/>
      </rPr>
      <t xml:space="preserve"> of the Report</t>
    </r>
  </si>
  <si>
    <t xml:space="preserve">A- EXPENDITURE CATEGORY </t>
  </si>
  <si>
    <t xml:space="preserve">B- PROGRAM ACTIVITY </t>
  </si>
  <si>
    <t xml:space="preserve">C- IMPLEMENTING ENTITY </t>
  </si>
  <si>
    <t>Please select…</t>
  </si>
  <si>
    <t>Annex 1</t>
  </si>
  <si>
    <t>Annex 2</t>
  </si>
  <si>
    <t>Annex 3</t>
  </si>
  <si>
    <t>Use these worksheets to provide more detailed information on variances if necessary</t>
  </si>
  <si>
    <t>Health Products and Health Equipment</t>
  </si>
  <si>
    <t>The end date for the current reporting period and cumulative reporting period must be the same</t>
  </si>
  <si>
    <t>TB/HIV</t>
  </si>
  <si>
    <t>TB/HIV collaborative activities: TB/HIV</t>
  </si>
  <si>
    <r>
      <t xml:space="preserve">To add additional rows, right click the row number (Row 39 in a blank template) to the left of the row above the row for TOTAL and select copy, then over the same number, right click again and select Insert Copied Cells. </t>
    </r>
    <r>
      <rPr>
        <b/>
        <sz val="10"/>
        <rFont val="Arial"/>
        <family val="2"/>
      </rPr>
      <t>WARNING</t>
    </r>
    <r>
      <rPr>
        <sz val="10"/>
        <rFont val="Arial"/>
        <family val="2"/>
      </rPr>
      <t xml:space="preserve">: Inserting Rows without copying a row as described above will cause the formula in the variance column to become invalid and will mean the overall information will be inaccurate.
</t>
    </r>
  </si>
  <si>
    <r>
      <t xml:space="preserve">To add additional rows, right click the row number (Row 51 in a blank template) to the left of the row above the row for TOTAL and select copy, then over the same number, right click again and select Insert Copied Cells. </t>
    </r>
    <r>
      <rPr>
        <b/>
        <sz val="10"/>
        <rFont val="Arial"/>
        <family val="2"/>
      </rPr>
      <t>WARNING</t>
    </r>
    <r>
      <rPr>
        <sz val="10"/>
        <rFont val="Arial"/>
        <family val="2"/>
      </rPr>
      <t>: Inserting Rows without copying a row as described above will cause the formula in the variance column to become invalid and will mean the overall information will be inaccurate.</t>
    </r>
  </si>
  <si>
    <t>dd-mm-yyyy</t>
  </si>
  <si>
    <t>USD</t>
  </si>
  <si>
    <t>SR</t>
  </si>
  <si>
    <t>Ministry of Health</t>
  </si>
  <si>
    <t>Bhutan</t>
  </si>
  <si>
    <t>607-G03-H</t>
  </si>
  <si>
    <t>Compatibility Report for Completed Version HIV_Case Study Template.xls</t>
  </si>
  <si>
    <t>Run on 01/05/2009 20:49</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</si>
  <si>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</si>
  <si>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</si>
  <si>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</si>
  <si>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</si>
  <si>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'HIV AIDS_Financial Data'!A17:A22</t>
  </si>
  <si>
    <t>Royal Institute of Health Science</t>
  </si>
  <si>
    <t>Bhutan Chamber of Commerce Industry</t>
  </si>
  <si>
    <t>Dratshang Lhengthsog (Monk Bodies)</t>
  </si>
  <si>
    <t>Information Communication Bureau (MoH)</t>
  </si>
  <si>
    <t>Ministry of Labour and Human Resources</t>
  </si>
  <si>
    <t>To increase access to prevention services for youth and other vulnerable populations</t>
  </si>
  <si>
    <t>SDA 1.1: Providing life-skills-based HIV/AIDS education to over 90,000 youths in 140 schools(grade 7 till 12)</t>
  </si>
  <si>
    <t xml:space="preserve"> SDA 1.2Providing life-skills-based HIV/AIDS education to over 17,000 out-of school youth through Non-formal education centers, vocational schools and Youth employment counter at the Deparment of </t>
  </si>
  <si>
    <t>SDA 1.3: Reaching youth through the private sector in 8 towns via 200 hotels, night clubs and entertainment zones.</t>
  </si>
  <si>
    <t>SDA 1.4: Establishing youth-friendly health services in 30 district level hospitals and a hotline in Thimphu.</t>
  </si>
  <si>
    <t>SDA 1.5: Intensifying HIV prevention among 25,000 persons in the armed forces including their families.</t>
  </si>
  <si>
    <t>SDA 1.6:Increasing participation for HIV prevention by 7000 religious leaders and monks through Bhuddhist institutions.</t>
  </si>
  <si>
    <t>SDA 1.7: Providing a package of prevention services for sex workers, transport workers and substance users through non-government sector.</t>
  </si>
  <si>
    <t>SDA 1.8: Expanding testing and counselling services to 2 additional VCT centers, 176 BHUs and 16 army units.</t>
  </si>
  <si>
    <t>SDA1.9 BCC component and IEC activities</t>
  </si>
  <si>
    <t>To increase national capacity in planning,  implementation and monitoring HIV activities in the country</t>
  </si>
  <si>
    <t>SDA 2.1: Strengthening STI/HIV/AIDS pre-service training and continuous education at the Royal Institute of Health Sciences.</t>
  </si>
  <si>
    <t xml:space="preserve">SDA 2.2:  Strengthening national M&amp;E plan and system for HIV/AIDS </t>
  </si>
  <si>
    <t>SDA 2.3:  Strengthening the management and technical capacity of the NACP</t>
  </si>
  <si>
    <t>SDA 2.4:  Building the capacity of non-govermental sectors as partner in the national HIV/AIDS response</t>
  </si>
  <si>
    <t>To increase access to Care &amp; support</t>
  </si>
  <si>
    <t>Department of Yourh &amp; Sports</t>
  </si>
  <si>
    <t>Non Formal Education Divison</t>
  </si>
  <si>
    <t>Armed Forces</t>
  </si>
  <si>
    <t>National HIV/AIDS Control Programme</t>
  </si>
  <si>
    <t>The Budget utilization in this category is low as additonal staffs have been recruited through the world  ban project. The data entry operators however will be hired once the KAP survey is conducted</t>
  </si>
  <si>
    <t>Out of several TA's approved in plan only few could be rectuited due to too many procurement foramlities and not being able to get the right TA with the adequate level of expertise and knowledge.</t>
  </si>
  <si>
    <t>This comprises of both in country &amp; excountry training/ seminars . However the budget for this componenet will be spent at later course of time.</t>
  </si>
  <si>
    <t>The budget allocated for ARV;s &amp; OI's was not enough for the first year and it was re- programmed from other heads.</t>
  </si>
  <si>
    <t xml:space="preserve">No separate for PSM was planned, everything was met from the budget for the procurement including the insurance, freight etc. </t>
  </si>
  <si>
    <t xml:space="preserve">The budget for KAP survey has not been utilized in the year 1. however in the year 2 conmsultants is in the process of being hired and the KAP study is underway </t>
  </si>
  <si>
    <t>All the required IT equipments in the plan have been procured and those unprocured will be procured in the 2nd year of the project.</t>
  </si>
  <si>
    <t xml:space="preserve"> The budget allocated for test kits for HIV/AIDS has been utilized through the WB support, however in the second year of the project the allocated budget will be used for test kits .data entry operators however will be hired once the KAP survey is conducted</t>
  </si>
  <si>
    <t>The department of youth &amp; sports recponsible this SDA has not been able to take many of the planned activities due to delay in recruitment of international TA for developing curricullum on Life skill approach to HIV/AIDS</t>
  </si>
  <si>
    <t xml:space="preserve">The Non Formal Education of the Ministry of Education responsible for this SDA has complted all the planned activties for the year 1 except for the KAP study &amp; the printing of books which could not be finalized on time due to administrative burdens. Also the Ministry of Labor responsible for this indicator has not initiated any planned activties and this was put up to the PCM meeting for directives. </t>
  </si>
  <si>
    <t xml:space="preserve">BCCI responsible for fulfilling this SDA was not much active during the first year, the focal person does not have much capacity to implement the activties and also they are bogged with other activties. The fund utilization is quite low in the year one. </t>
  </si>
  <si>
    <t xml:space="preserve">No Major variance </t>
  </si>
  <si>
    <t xml:space="preserve">No Major Variances </t>
  </si>
  <si>
    <t xml:space="preserve">No Major Variances, the activity planned in the 2nd year </t>
  </si>
  <si>
    <t xml:space="preserve">No Major Varainces </t>
  </si>
  <si>
    <t>M&amp;E long term consultant under this SDA could not be hired and it has been re advertised for the second time .The budget allocated is USD 60,000</t>
  </si>
  <si>
    <t>No major variances</t>
  </si>
  <si>
    <t>No Major Variances</t>
  </si>
  <si>
    <t>No expenditure was made as the focal person was not yet assigned by the ministry of labor which was brought to the notice of the PCM.</t>
  </si>
  <si>
    <t xml:space="preserve">Major variances are due to the delay in hiring of the consultants </t>
  </si>
  <si>
    <t>The Department has not been able to hire international TA for the development of LSBE curricullum</t>
  </si>
  <si>
    <t xml:space="preserve">Lacks capacity to implement the activties and also the focal person is too bogged to implement the GFATM plans </t>
  </si>
  <si>
    <t>Pritning has not yet been done and will be taken in the next quarter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</si>
</sst>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d\-mmm\-yyyy;@"/>
  </numFmts>
  <fonts count="38">
    <font>
      <sz val="10"/>
      <name val="Arial"/>
      <family val="0"/>
    </font>
    <font>
      <sz val="11"/>
      <color indexed="8"/>
      <name val="Calibri"/>
      <family val="2"/>
    </font>
    <font>
      <sz val="8"/>
      <name val="Arial"/>
      <family val="2"/>
    </font>
    <font>
      <b/>
      <sz val="10"/>
      <name val="Arial"/>
      <family val="2"/>
    </font>
    <font>
      <b/>
      <i/>
      <sz val="10"/>
      <name val="Arial"/>
      <family val="2"/>
    </font>
    <font>
      <b/>
      <sz val="14"/>
      <name val="Arial"/>
      <family val="2"/>
    </font>
    <font>
      <b/>
      <i/>
      <sz val="12"/>
      <name val="Arial"/>
      <family val="2"/>
    </font>
    <font>
      <b/>
      <sz val="11"/>
      <name val="Arial"/>
      <family val="2"/>
    </font>
    <font>
      <sz val="11"/>
      <name val="Arial"/>
      <family val="2"/>
    </font>
    <font>
      <u val="single"/>
      <sz val="7.5"/>
      <color indexed="12"/>
      <name val="Arial"/>
      <family val="2"/>
    </font>
    <font>
      <b/>
      <i/>
      <sz val="8"/>
      <name val="Arial"/>
      <family val="2"/>
    </font>
    <font>
      <i/>
      <sz val="10"/>
      <name val="Arial"/>
      <family val="2"/>
    </font>
    <font>
      <sz val="12"/>
      <color indexed="8"/>
      <name val="Times"/>
      <family val="1"/>
    </font>
    <font>
      <sz val="10"/>
      <color indexed="8"/>
      <name val="Arial"/>
      <family val="2"/>
    </font>
    <font>
      <sz val="9"/>
      <color indexed="8"/>
      <name val="Arial"/>
      <family val="2"/>
    </font>
    <font>
      <b/>
      <i/>
      <sz val="11"/>
      <name val="Arial"/>
      <family val="2"/>
    </font>
    <font>
      <sz val="8"/>
      <name val="Tahoma"/>
      <family val="2"/>
    </font>
    <font>
      <b/>
      <sz val="8"/>
      <name val="Tahoma"/>
      <family val="2"/>
    </font>
    <font>
      <sz val="10"/>
      <color indexed="10"/>
      <name val="Tahoma"/>
      <family val="2"/>
    </font>
    <font>
      <sz val="10"/>
      <color indexed="1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style="medium"/>
      <bottom style="hair"/>
    </border>
    <border>
      <left style="medium"/>
      <right/>
      <top style="hair"/>
      <bottom style="hair"/>
    </border>
    <border>
      <left/>
      <right style="hair"/>
      <top style="medium"/>
      <bottom style="hair"/>
    </border>
    <border>
      <left style="hair"/>
      <right style="hair"/>
      <top style="hair"/>
      <bottom style="hair"/>
    </border>
    <border>
      <left style="medium"/>
      <right/>
      <top style="hair"/>
      <bottom/>
    </border>
    <border>
      <left/>
      <right style="hair"/>
      <top style="hair"/>
      <bottom style="hair"/>
    </border>
    <border>
      <left/>
      <right style="hair"/>
      <top style="hair"/>
      <bottom/>
    </border>
    <border>
      <left style="hair"/>
      <right style="hair"/>
      <top/>
      <bottom style="hair"/>
    </border>
    <border>
      <left style="hair"/>
      <right style="hair"/>
      <top style="hair"/>
      <bottom/>
    </border>
    <border>
      <left style="hair"/>
      <right style="hair"/>
      <top style="medium"/>
      <bottom style="hair"/>
    </border>
    <border>
      <left style="hair"/>
      <right/>
      <top style="hair"/>
      <bottom style="hair"/>
    </border>
    <border>
      <left style="medium"/>
      <right style="hair"/>
      <top style="hair"/>
      <bottom/>
    </border>
    <border>
      <left style="medium"/>
      <right/>
      <top style="medium"/>
      <bottom style="medium"/>
    </border>
    <border>
      <left/>
      <right/>
      <top style="medium"/>
      <bottom style="medium"/>
    </border>
    <border>
      <left style="medium"/>
      <right/>
      <top/>
      <bottom style="medium"/>
    </border>
    <border>
      <left style="hair"/>
      <right style="hair"/>
      <top style="medium"/>
      <bottom style="medium"/>
    </border>
    <border>
      <left style="hair"/>
      <right style="medium"/>
      <top style="medium"/>
      <bottom style="medium"/>
    </border>
    <border>
      <left/>
      <right/>
      <top/>
      <bottom style="medium"/>
    </border>
    <border>
      <left/>
      <right style="medium"/>
      <top style="medium"/>
      <bottom style="medium"/>
    </border>
    <border>
      <left style="medium"/>
      <right style="medium"/>
      <top style="medium"/>
      <bottom style="medium"/>
    </border>
    <border>
      <left style="hair"/>
      <right style="medium"/>
      <top/>
      <bottom style="medium"/>
    </border>
    <border>
      <left style="hair"/>
      <right style="hair"/>
      <top style="hair"/>
      <bottom style="medium"/>
    </border>
    <border>
      <left style="hair"/>
      <right style="hair"/>
      <top/>
      <bottom style="medium"/>
    </border>
    <border>
      <left style="medium"/>
      <right style="medium"/>
      <top/>
      <bottom style="medium"/>
    </border>
    <border>
      <left style="thick"/>
      <right/>
      <top/>
      <bottom style="medium"/>
    </border>
    <border>
      <left style="thick"/>
      <right style="hair"/>
      <top style="hair"/>
      <bottom style="hair"/>
    </border>
    <border>
      <left style="thick"/>
      <right/>
      <top style="medium"/>
      <bottom style="medium"/>
    </border>
    <border>
      <left style="thick"/>
      <right style="hair"/>
      <top style="medium"/>
      <bottom style="hair"/>
    </border>
    <border>
      <left style="thick"/>
      <right style="hair"/>
      <top style="hair"/>
      <bottom style="mediu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border>
    <border>
      <left style="thin"/>
      <right style="thin"/>
      <top style="hair"/>
      <bottom style="thin"/>
    </border>
    <border>
      <left/>
      <right style="medium"/>
      <top/>
      <bottom/>
    </border>
    <border>
      <left style="medium"/>
      <right/>
      <top/>
      <bottom/>
    </border>
    <border>
      <left/>
      <right/>
      <top style="medium"/>
      <bottom style="hair"/>
    </border>
    <border>
      <left/>
      <right/>
      <top style="hair"/>
      <bottom style="hair"/>
    </border>
    <border>
      <left/>
      <right/>
      <top style="hair"/>
      <bottom/>
    </border>
    <border>
      <left/>
      <right/>
      <top style="hair"/>
      <bottom style="medium"/>
    </border>
    <border>
      <left style="medium"/>
      <right style="medium"/>
      <top style="medium"/>
      <bottom style="hair"/>
    </border>
    <border>
      <left style="medium"/>
      <right style="medium"/>
      <top style="hair"/>
      <bottom style="hair"/>
    </border>
    <border>
      <left style="medium"/>
      <right style="medium"/>
      <top style="hair"/>
      <bottom/>
    </border>
    <border>
      <left style="medium"/>
      <right style="medium"/>
      <top style="hair"/>
      <bottom style="medium"/>
    </border>
    <border>
      <left/>
      <right style="medium"/>
      <top style="hair"/>
      <bottom style="hair"/>
    </border>
    <border>
      <left/>
      <right style="medium"/>
      <top style="hair"/>
      <bottom/>
    </border>
    <border>
      <left style="hair"/>
      <right style="medium"/>
      <top style="hair"/>
      <bottom style="hair"/>
    </border>
    <border>
      <left/>
      <right style="medium"/>
      <top/>
      <bottom style="medium"/>
    </border>
    <border>
      <left style="thin"/>
      <right/>
      <top style="thin"/>
      <bottom style="thin"/>
    </border>
    <border>
      <left/>
      <right/>
      <top/>
      <bottom style="thin"/>
    </border>
    <border>
      <left style="thin"/>
      <right style="thin"/>
      <top/>
      <bottom style="hair"/>
    </border>
    <border>
      <left style="medium">
        <color indexed="8"/>
      </left>
      <right/>
      <top style="medium">
        <color indexed="8"/>
      </top>
      <bottom/>
    </border>
    <border>
      <left/>
      <right/>
      <top style="medium">
        <color indexed="8"/>
      </top>
      <bottom/>
    </border>
    <border>
      <left style="medium">
        <color indexed="8"/>
      </left>
      <right/>
      <top/>
      <bottom style="medium">
        <color indexed="8"/>
      </bottom>
    </border>
    <border>
      <left/>
      <right/>
      <top/>
      <bottom style="medium">
        <color indexed="8"/>
      </bottom>
    </border>
    <border>
      <left/>
      <right style="medium">
        <color indexed="8"/>
      </right>
      <top style="medium">
        <color indexed="8"/>
      </top>
      <bottom/>
    </border>
    <border>
      <left/>
      <right style="medium">
        <color indexed="8"/>
      </right>
      <top/>
      <bottom style="medium">
        <color indexed="8"/>
      </bottom>
    </border>
    <border>
      <left>
        <color indexed="63"/>
      </left>
      <right>
        <color indexed="63"/>
      </right>
      <top>
        <color indexed="63"/>
      </top>
      <bottom style="hair"/>
    </border>
    <border>
      <left style="medium"/>
      <right/>
      <top style="medium"/>
      <bottom/>
    </border>
    <border>
      <left/>
      <right/>
      <top style="medium"/>
      <bottom/>
    </border>
    <border>
      <left/>
      <right style="medium"/>
      <top style="medium"/>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hair"/>
      <right/>
      <top style="medium"/>
      <bottom style="hair"/>
    </border>
    <border>
      <left/>
      <right style="medium"/>
      <top style="medium"/>
      <bottom style="hair"/>
    </border>
    <border>
      <left style="hair"/>
      <right/>
      <top style="hair"/>
      <bottom style="medium"/>
    </border>
    <border>
      <left/>
      <right style="medium"/>
      <top style="hair"/>
      <bottom style="medium"/>
    </border>
    <border>
      <left style="thin"/>
      <right>
        <color indexed="63"/>
      </right>
      <top style="thin"/>
      <bottom style="thin"/>
    </border>
    <border>
      <left>
        <color indexed="63"/>
      </left>
      <right style="medium"/>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9"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8">
    <xf numFmtId="0" fontId="0" fillId="0" borderId="0" xfId="0" applyAlignment="1">
      <alignment/>
    </xf>
    <xf numFmtId="0" fontId="0" fillId="0" borderId="10" xfId="0" applyBorder="1" applyAlignment="1" applyProtection="1">
      <alignment horizontal="center"/>
      <protection locked="0"/>
    </xf>
    <xf numFmtId="0" fontId="0" fillId="0" borderId="11" xfId="0" applyBorder="1" applyAlignment="1" applyProtection="1" quotePrefix="1">
      <alignment horizontal="center"/>
      <protection locked="0"/>
    </xf>
    <xf numFmtId="0" fontId="0" fillId="0" borderId="11" xfId="0" applyBorder="1" applyAlignment="1" applyProtection="1">
      <alignment horizontal="center"/>
      <protection locked="0"/>
    </xf>
    <xf numFmtId="0" fontId="0" fillId="0" borderId="0" xfId="0" applyAlignment="1" applyProtection="1">
      <alignment wrapText="1"/>
      <protection locked="0"/>
    </xf>
    <xf numFmtId="0" fontId="0" fillId="0" borderId="12"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4" xfId="0" applyBorder="1" applyAlignment="1" applyProtection="1" quotePrefix="1">
      <alignment horizontal="center"/>
      <protection locked="0"/>
    </xf>
    <xf numFmtId="4" fontId="0" fillId="0" borderId="12" xfId="0" applyNumberFormat="1" applyFont="1" applyFill="1" applyBorder="1" applyAlignment="1" applyProtection="1">
      <alignment horizontal="center" vertical="center" wrapText="1"/>
      <protection locked="0"/>
    </xf>
    <xf numFmtId="4" fontId="0" fillId="0" borderId="15" xfId="0" applyNumberFormat="1" applyFont="1" applyFill="1" applyBorder="1" applyAlignment="1" applyProtection="1">
      <alignment horizontal="center" vertical="center" wrapText="1"/>
      <protection locked="0"/>
    </xf>
    <xf numFmtId="4" fontId="0" fillId="0" borderId="16" xfId="0" applyNumberFormat="1" applyFont="1" applyFill="1" applyBorder="1" applyAlignment="1" applyProtection="1">
      <alignment horizontal="center" vertical="center" wrapText="1"/>
      <protection locked="0"/>
    </xf>
    <xf numFmtId="4" fontId="0" fillId="0" borderId="17" xfId="42" applyNumberFormat="1" applyFont="1" applyBorder="1" applyAlignment="1" applyProtection="1">
      <alignment horizontal="center" vertical="center"/>
      <protection locked="0"/>
    </xf>
    <xf numFmtId="4" fontId="0" fillId="0" borderId="13" xfId="42" applyNumberFormat="1" applyFont="1" applyBorder="1" applyAlignment="1" applyProtection="1">
      <alignment horizontal="center" vertical="center"/>
      <protection locked="0"/>
    </xf>
    <xf numFmtId="4" fontId="0" fillId="0" borderId="18" xfId="42" applyNumberFormat="1" applyFont="1" applyBorder="1" applyAlignment="1" applyProtection="1">
      <alignment horizontal="center" vertical="center"/>
      <protection locked="0"/>
    </xf>
    <xf numFmtId="4" fontId="0" fillId="0" borderId="18" xfId="0" applyNumberFormat="1" applyFont="1" applyBorder="1" applyAlignment="1" applyProtection="1">
      <alignment horizontal="center" vertical="center" wrapText="1"/>
      <protection locked="0"/>
    </xf>
    <xf numFmtId="4" fontId="0" fillId="0" borderId="19" xfId="0" applyNumberFormat="1" applyFont="1" applyFill="1" applyBorder="1" applyAlignment="1" applyProtection="1">
      <alignment horizontal="center" vertical="center" wrapText="1"/>
      <protection locked="0"/>
    </xf>
    <xf numFmtId="4" fontId="0" fillId="0" borderId="13" xfId="0" applyNumberFormat="1" applyFont="1" applyFill="1" applyBorder="1" applyAlignment="1" applyProtection="1">
      <alignment horizontal="center" vertical="center" wrapText="1"/>
      <protection locked="0"/>
    </xf>
    <xf numFmtId="0" fontId="0" fillId="0" borderId="20" xfId="0" applyBorder="1" applyAlignment="1" applyProtection="1">
      <alignment horizontal="center" wrapText="1"/>
      <protection locked="0"/>
    </xf>
    <xf numFmtId="4" fontId="0" fillId="0" borderId="21" xfId="0" applyNumberFormat="1" applyFont="1" applyFill="1" applyBorder="1" applyAlignment="1" applyProtection="1">
      <alignment horizontal="center" vertical="center" wrapText="1"/>
      <protection locked="0"/>
    </xf>
    <xf numFmtId="0" fontId="6" fillId="20" borderId="22" xfId="0" applyFont="1" applyFill="1" applyBorder="1" applyAlignment="1" applyProtection="1">
      <alignment horizontal="left"/>
      <protection/>
    </xf>
    <xf numFmtId="0" fontId="0" fillId="20" borderId="23" xfId="0" applyFill="1" applyBorder="1" applyAlignment="1" applyProtection="1">
      <alignment horizontal="center"/>
      <protection/>
    </xf>
    <xf numFmtId="0" fontId="4" fillId="20" borderId="23" xfId="0" applyFont="1" applyFill="1" applyBorder="1" applyAlignment="1" applyProtection="1">
      <alignment horizontal="left"/>
      <protection/>
    </xf>
    <xf numFmtId="0" fontId="7" fillId="24" borderId="24" xfId="0" applyFont="1" applyFill="1" applyBorder="1" applyAlignment="1" applyProtection="1">
      <alignment horizontal="center"/>
      <protection/>
    </xf>
    <xf numFmtId="0" fontId="7" fillId="24" borderId="0" xfId="0" applyFont="1" applyFill="1" applyBorder="1" applyAlignment="1" applyProtection="1">
      <alignment/>
      <protection/>
    </xf>
    <xf numFmtId="3" fontId="7" fillId="24" borderId="22" xfId="0" applyNumberFormat="1" applyFont="1" applyFill="1" applyBorder="1" applyAlignment="1" applyProtection="1">
      <alignment horizontal="center" wrapText="1"/>
      <protection/>
    </xf>
    <xf numFmtId="3" fontId="7" fillId="24" borderId="25" xfId="0" applyNumberFormat="1" applyFont="1" applyFill="1" applyBorder="1" applyAlignment="1" applyProtection="1">
      <alignment horizontal="center" wrapText="1"/>
      <protection/>
    </xf>
    <xf numFmtId="3" fontId="7" fillId="24" borderId="26" xfId="0" applyNumberFormat="1" applyFont="1" applyFill="1" applyBorder="1" applyAlignment="1" applyProtection="1">
      <alignment horizontal="center" wrapText="1"/>
      <protection/>
    </xf>
    <xf numFmtId="3" fontId="7" fillId="24" borderId="27" xfId="0" applyNumberFormat="1" applyFont="1" applyFill="1" applyBorder="1" applyAlignment="1" applyProtection="1">
      <alignment horizontal="center" wrapText="1"/>
      <protection/>
    </xf>
    <xf numFmtId="0" fontId="0" fillId="0" borderId="10" xfId="0" applyBorder="1" applyAlignment="1" applyProtection="1">
      <alignment horizontal="center"/>
      <protection/>
    </xf>
    <xf numFmtId="0" fontId="0" fillId="0" borderId="11" xfId="0" applyBorder="1" applyAlignment="1" applyProtection="1">
      <alignment horizontal="center"/>
      <protection/>
    </xf>
    <xf numFmtId="0" fontId="0" fillId="0" borderId="11" xfId="0" applyBorder="1" applyAlignment="1" applyProtection="1" quotePrefix="1">
      <alignment horizontal="center"/>
      <protection/>
    </xf>
    <xf numFmtId="0" fontId="0" fillId="0" borderId="14" xfId="0" applyBorder="1" applyAlignment="1" applyProtection="1" quotePrefix="1">
      <alignment horizontal="center"/>
      <protection/>
    </xf>
    <xf numFmtId="0" fontId="0" fillId="0" borderId="14" xfId="0" applyBorder="1" applyAlignment="1" applyProtection="1">
      <alignment horizontal="center"/>
      <protection/>
    </xf>
    <xf numFmtId="0" fontId="3" fillId="22" borderId="28" xfId="0" applyFont="1" applyFill="1" applyBorder="1" applyAlignment="1" applyProtection="1">
      <alignment horizontal="right" vertical="center"/>
      <protection/>
    </xf>
    <xf numFmtId="4" fontId="3" fillId="22" borderId="22" xfId="0" applyNumberFormat="1" applyFont="1" applyFill="1" applyBorder="1" applyAlignment="1" applyProtection="1">
      <alignment horizontal="center" vertical="center" wrapText="1"/>
      <protection/>
    </xf>
    <xf numFmtId="4" fontId="3" fillId="22" borderId="29" xfId="0" applyNumberFormat="1" applyFont="1" applyFill="1" applyBorder="1" applyAlignment="1" applyProtection="1">
      <alignment horizontal="center" vertical="center" wrapText="1"/>
      <protection/>
    </xf>
    <xf numFmtId="0" fontId="0" fillId="22" borderId="27" xfId="0" applyNumberFormat="1" applyFont="1" applyFill="1" applyBorder="1" applyAlignment="1" applyProtection="1">
      <alignment horizontal="left" vertical="center" wrapText="1" indent="1"/>
      <protection/>
    </xf>
    <xf numFmtId="3" fontId="7" fillId="24" borderId="30" xfId="0" applyNumberFormat="1" applyFont="1" applyFill="1" applyBorder="1" applyAlignment="1" applyProtection="1">
      <alignment horizontal="center" wrapText="1"/>
      <protection/>
    </xf>
    <xf numFmtId="0" fontId="0" fillId="22" borderId="23" xfId="0" applyFill="1" applyBorder="1" applyAlignment="1" applyProtection="1">
      <alignment horizontal="center"/>
      <protection/>
    </xf>
    <xf numFmtId="4" fontId="0" fillId="0" borderId="31" xfId="0" applyNumberFormat="1" applyFont="1" applyFill="1" applyBorder="1" applyAlignment="1" applyProtection="1">
      <alignment horizontal="center" vertical="center" wrapText="1"/>
      <protection locked="0"/>
    </xf>
    <xf numFmtId="0" fontId="0" fillId="22" borderId="22" xfId="0" applyFill="1" applyBorder="1" applyAlignment="1" applyProtection="1">
      <alignment horizontal="center" vertical="center"/>
      <protection/>
    </xf>
    <xf numFmtId="0" fontId="0" fillId="22" borderId="29" xfId="0" applyNumberFormat="1" applyFont="1" applyFill="1" applyBorder="1" applyAlignment="1" applyProtection="1">
      <alignment horizontal="left" vertical="center" wrapText="1" indent="1"/>
      <protection/>
    </xf>
    <xf numFmtId="0" fontId="0" fillId="0" borderId="18" xfId="0" applyBorder="1" applyAlignment="1" applyProtection="1">
      <alignment horizontal="left" wrapText="1"/>
      <protection locked="0"/>
    </xf>
    <xf numFmtId="3" fontId="7" fillId="24" borderId="32" xfId="0" applyNumberFormat="1" applyFont="1" applyFill="1" applyBorder="1" applyAlignment="1" applyProtection="1">
      <alignment horizontal="center" wrapText="1"/>
      <protection/>
    </xf>
    <xf numFmtId="3" fontId="7" fillId="24" borderId="29" xfId="0" applyNumberFormat="1" applyFont="1" applyFill="1" applyBorder="1" applyAlignment="1" applyProtection="1">
      <alignment horizontal="center" wrapText="1"/>
      <protection/>
    </xf>
    <xf numFmtId="0" fontId="0" fillId="22" borderId="33" xfId="0" applyNumberFormat="1" applyFont="1" applyFill="1" applyBorder="1" applyAlignment="1" applyProtection="1">
      <alignment horizontal="left" vertical="center" wrapText="1" indent="1"/>
      <protection/>
    </xf>
    <xf numFmtId="0" fontId="0" fillId="22" borderId="22" xfId="0" applyNumberFormat="1" applyFont="1" applyFill="1" applyBorder="1" applyAlignment="1" applyProtection="1">
      <alignment horizontal="left" vertical="center" wrapText="1" indent="1"/>
      <protection/>
    </xf>
    <xf numFmtId="3" fontId="7" fillId="24" borderId="34" xfId="0" applyNumberFormat="1" applyFont="1" applyFill="1" applyBorder="1" applyAlignment="1" applyProtection="1">
      <alignment horizontal="center" wrapText="1"/>
      <protection/>
    </xf>
    <xf numFmtId="4" fontId="0" fillId="0" borderId="35" xfId="0" applyNumberFormat="1" applyFont="1" applyFill="1" applyBorder="1" applyAlignment="1" applyProtection="1">
      <alignment horizontal="center" vertical="center" wrapText="1"/>
      <protection locked="0"/>
    </xf>
    <xf numFmtId="4" fontId="3" fillId="22" borderId="36" xfId="0" applyNumberFormat="1" applyFont="1" applyFill="1" applyBorder="1" applyAlignment="1" applyProtection="1">
      <alignment horizontal="center" vertical="center" wrapText="1"/>
      <protection/>
    </xf>
    <xf numFmtId="4" fontId="0" fillId="0" borderId="37" xfId="0" applyNumberFormat="1" applyFont="1" applyFill="1" applyBorder="1" applyAlignment="1" applyProtection="1">
      <alignment horizontal="center" vertical="center" wrapText="1"/>
      <protection locked="0"/>
    </xf>
    <xf numFmtId="4" fontId="0" fillId="0" borderId="38" xfId="0" applyNumberFormat="1" applyFont="1" applyFill="1" applyBorder="1" applyAlignment="1" applyProtection="1">
      <alignment horizontal="center" vertical="center" wrapText="1"/>
      <protection locked="0"/>
    </xf>
    <xf numFmtId="165" fontId="3" fillId="0" borderId="39" xfId="0" applyNumberFormat="1" applyFont="1" applyFill="1" applyBorder="1" applyAlignment="1" applyProtection="1">
      <alignment horizontal="center"/>
      <protection locked="0"/>
    </xf>
    <xf numFmtId="164" fontId="0" fillId="0" borderId="0" xfId="0" applyNumberFormat="1" applyFont="1" applyFill="1" applyBorder="1" applyAlignment="1" applyProtection="1">
      <alignment horizontal="left" vertical="top" wrapText="1"/>
      <protection locked="0"/>
    </xf>
    <xf numFmtId="164" fontId="0" fillId="0" borderId="0" xfId="0" applyNumberFormat="1" applyFont="1" applyFill="1" applyBorder="1" applyAlignment="1" applyProtection="1">
      <alignment horizontal="left" vertical="top"/>
      <protection locked="0"/>
    </xf>
    <xf numFmtId="0" fontId="8" fillId="0" borderId="40" xfId="0" applyFont="1" applyBorder="1" applyAlignment="1" applyProtection="1">
      <alignment vertical="top"/>
      <protection locked="0"/>
    </xf>
    <xf numFmtId="0" fontId="8" fillId="0" borderId="41" xfId="0" applyFont="1" applyBorder="1" applyAlignment="1" applyProtection="1">
      <alignment vertical="top"/>
      <protection locked="0"/>
    </xf>
    <xf numFmtId="0" fontId="20" fillId="0" borderId="41" xfId="0" applyFont="1" applyBorder="1" applyAlignment="1" applyProtection="1">
      <alignment vertical="top"/>
      <protection locked="0"/>
    </xf>
    <xf numFmtId="0" fontId="8" fillId="0" borderId="41" xfId="0" applyFont="1" applyBorder="1" applyAlignment="1" applyProtection="1">
      <alignment horizontal="left" vertical="top"/>
      <protection locked="0"/>
    </xf>
    <xf numFmtId="0" fontId="8" fillId="0" borderId="42" xfId="0" applyFont="1" applyBorder="1" applyAlignment="1" applyProtection="1">
      <alignment vertical="top"/>
      <protection locked="0"/>
    </xf>
    <xf numFmtId="0" fontId="8" fillId="0" borderId="43" xfId="0" applyFont="1" applyBorder="1" applyAlignment="1" applyProtection="1">
      <alignment horizontal="left" vertical="top"/>
      <protection locked="0"/>
    </xf>
    <xf numFmtId="0" fontId="8" fillId="0" borderId="40" xfId="0" applyFont="1" applyBorder="1" applyAlignment="1" applyProtection="1">
      <alignment vertical="top" wrapText="1"/>
      <protection/>
    </xf>
    <xf numFmtId="0" fontId="8" fillId="0" borderId="41" xfId="0" applyFont="1" applyBorder="1" applyAlignment="1" applyProtection="1">
      <alignment vertical="top" wrapText="1"/>
      <protection/>
    </xf>
    <xf numFmtId="0" fontId="20" fillId="0" borderId="41" xfId="0" applyFont="1" applyBorder="1" applyAlignment="1" applyProtection="1">
      <alignment vertical="top" wrapText="1"/>
      <protection/>
    </xf>
    <xf numFmtId="0" fontId="8" fillId="0" borderId="41" xfId="0" applyFont="1" applyBorder="1" applyAlignment="1">
      <alignment horizontal="left" vertical="top" wrapText="1"/>
    </xf>
    <xf numFmtId="0" fontId="8" fillId="0" borderId="42" xfId="0" applyFont="1" applyBorder="1" applyAlignment="1" applyProtection="1">
      <alignment vertical="top" wrapText="1"/>
      <protection/>
    </xf>
    <xf numFmtId="0" fontId="8" fillId="0" borderId="43" xfId="0" applyFont="1" applyBorder="1" applyAlignment="1">
      <alignment horizontal="left" vertical="top" wrapText="1"/>
    </xf>
    <xf numFmtId="0" fontId="0" fillId="20" borderId="39" xfId="0" applyFill="1" applyBorder="1" applyAlignment="1" applyProtection="1">
      <alignment/>
      <protection locked="0"/>
    </xf>
    <xf numFmtId="0" fontId="0" fillId="0" borderId="39" xfId="0" applyFont="1" applyBorder="1" applyAlignment="1" applyProtection="1">
      <alignment vertical="top" wrapText="1"/>
      <protection locked="0"/>
    </xf>
    <xf numFmtId="0" fontId="0" fillId="0" borderId="39" xfId="0" applyFont="1" applyBorder="1" applyAlignment="1" applyProtection="1">
      <alignment wrapText="1"/>
      <protection locked="0"/>
    </xf>
    <xf numFmtId="0" fontId="0" fillId="0" borderId="0" xfId="0" applyAlignment="1" applyProtection="1">
      <alignment/>
      <protection locked="0"/>
    </xf>
    <xf numFmtId="0" fontId="4" fillId="20" borderId="39" xfId="0" applyFont="1" applyFill="1" applyBorder="1" applyAlignment="1" applyProtection="1">
      <alignment horizontal="left"/>
      <protection locked="0"/>
    </xf>
    <xf numFmtId="164" fontId="0" fillId="0" borderId="39" xfId="0" applyNumberFormat="1" applyFont="1" applyFill="1" applyBorder="1" applyAlignment="1" applyProtection="1">
      <alignment horizontal="left" vertical="top" wrapText="1"/>
      <protection locked="0"/>
    </xf>
    <xf numFmtId="0" fontId="0" fillId="0" borderId="44" xfId="0" applyFont="1" applyBorder="1" applyAlignment="1" applyProtection="1">
      <alignment wrapText="1"/>
      <protection locked="0"/>
    </xf>
    <xf numFmtId="0" fontId="6" fillId="20" borderId="39" xfId="0" applyFont="1" applyFill="1" applyBorder="1" applyAlignment="1" applyProtection="1">
      <alignment horizontal="left"/>
      <protection locked="0"/>
    </xf>
    <xf numFmtId="0" fontId="0" fillId="0" borderId="0" xfId="0" applyAlignment="1" applyProtection="1">
      <alignment horizontal="left"/>
      <protection locked="0"/>
    </xf>
    <xf numFmtId="0" fontId="0" fillId="24" borderId="39" xfId="0" applyFill="1" applyBorder="1" applyAlignment="1" applyProtection="1">
      <alignment horizontal="center"/>
      <protection locked="0"/>
    </xf>
    <xf numFmtId="0" fontId="0" fillId="24" borderId="39" xfId="0" applyFont="1" applyFill="1" applyBorder="1" applyAlignment="1" applyProtection="1">
      <alignment horizontal="left" indent="1"/>
      <protection locked="0"/>
    </xf>
    <xf numFmtId="0" fontId="0" fillId="24" borderId="39" xfId="0" applyFont="1" applyFill="1" applyBorder="1" applyAlignment="1" applyProtection="1">
      <alignment horizontal="left" wrapText="1" indent="1"/>
      <protection locked="0"/>
    </xf>
    <xf numFmtId="0" fontId="0" fillId="24" borderId="39" xfId="0" applyFill="1" applyBorder="1" applyAlignment="1" applyProtection="1" quotePrefix="1">
      <alignment horizontal="center"/>
      <protection locked="0"/>
    </xf>
    <xf numFmtId="0" fontId="3" fillId="0" borderId="0" xfId="0" applyFont="1" applyAlignment="1" applyProtection="1">
      <alignment/>
      <protection locked="0"/>
    </xf>
    <xf numFmtId="0" fontId="4" fillId="0" borderId="0" xfId="0" applyFont="1" applyFill="1" applyBorder="1" applyAlignment="1" applyProtection="1">
      <alignment horizontal="left"/>
      <protection locked="0"/>
    </xf>
    <xf numFmtId="0" fontId="0" fillId="24" borderId="39" xfId="0" applyFont="1" applyFill="1" applyBorder="1" applyAlignment="1" applyProtection="1">
      <alignment horizontal="center" vertical="top" wrapText="1"/>
      <protection locked="0"/>
    </xf>
    <xf numFmtId="0" fontId="0" fillId="24" borderId="39" xfId="0" applyFont="1" applyFill="1" applyBorder="1" applyAlignment="1" applyProtection="1">
      <alignment horizontal="left" vertical="top" wrapText="1"/>
      <protection locked="0"/>
    </xf>
    <xf numFmtId="0" fontId="0" fillId="0" borderId="0" xfId="0" applyFill="1" applyBorder="1" applyAlignment="1" applyProtection="1">
      <alignment horizontal="left"/>
      <protection locked="0"/>
    </xf>
    <xf numFmtId="0" fontId="0" fillId="0" borderId="45" xfId="0"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0" fillId="24" borderId="39" xfId="0" applyFont="1" applyFill="1" applyBorder="1" applyAlignment="1" applyProtection="1" quotePrefix="1">
      <alignment horizontal="center" vertical="top" wrapText="1"/>
      <protection locked="0"/>
    </xf>
    <xf numFmtId="0" fontId="3" fillId="0" borderId="0" xfId="0" applyFont="1" applyAlignment="1" applyProtection="1">
      <alignment horizontal="left"/>
      <protection locked="0"/>
    </xf>
    <xf numFmtId="0" fontId="19" fillId="0" borderId="0" xfId="0" applyFont="1" applyAlignment="1" applyProtection="1">
      <alignment/>
      <protection locked="0"/>
    </xf>
    <xf numFmtId="0" fontId="20" fillId="0" borderId="0"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3" fillId="0" borderId="0" xfId="0" applyFont="1" applyAlignment="1" applyProtection="1">
      <alignment horizontal="left"/>
      <protection locked="0"/>
    </xf>
    <xf numFmtId="0" fontId="20" fillId="0" borderId="0" xfId="0" applyFont="1" applyFill="1" applyBorder="1" applyAlignment="1" applyProtection="1">
      <alignment vertical="top" wrapText="1"/>
      <protection locked="0"/>
    </xf>
    <xf numFmtId="0" fontId="8" fillId="0" borderId="0" xfId="0" applyFont="1" applyBorder="1" applyAlignment="1" applyProtection="1">
      <alignment horizontal="left" vertical="top" wrapText="1"/>
      <protection locked="0"/>
    </xf>
    <xf numFmtId="0" fontId="0" fillId="0" borderId="0" xfId="0" applyFont="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0" xfId="0" applyBorder="1" applyAlignment="1" applyProtection="1">
      <alignment/>
      <protection locked="0"/>
    </xf>
    <xf numFmtId="0" fontId="0" fillId="0" borderId="0" xfId="0" applyAlignment="1" applyProtection="1">
      <alignment/>
      <protection locked="0"/>
    </xf>
    <xf numFmtId="0" fontId="0" fillId="25" borderId="0" xfId="0" applyFill="1" applyAlignment="1" applyProtection="1">
      <alignment/>
      <protection locked="0"/>
    </xf>
    <xf numFmtId="0" fontId="0" fillId="0" borderId="0" xfId="0" applyAlignment="1" applyProtection="1">
      <alignment horizontal="center" vertical="center"/>
      <protection locked="0"/>
    </xf>
    <xf numFmtId="0" fontId="8" fillId="0" borderId="0" xfId="0" applyFont="1" applyAlignment="1" applyProtection="1">
      <alignment/>
      <protection locked="0"/>
    </xf>
    <xf numFmtId="0" fontId="0" fillId="0" borderId="0" xfId="0" applyAlignment="1" applyProtection="1">
      <alignment horizontal="center"/>
      <protection locked="0"/>
    </xf>
    <xf numFmtId="3" fontId="0" fillId="0" borderId="0" xfId="0" applyNumberFormat="1" applyAlignment="1" applyProtection="1">
      <alignment horizontal="center"/>
      <protection locked="0"/>
    </xf>
    <xf numFmtId="0" fontId="12" fillId="0" borderId="0" xfId="0" applyFont="1" applyAlignment="1" applyProtection="1">
      <alignment/>
      <protection locked="0"/>
    </xf>
    <xf numFmtId="0" fontId="13" fillId="0" borderId="0" xfId="0" applyFont="1" applyAlignment="1" applyProtection="1">
      <alignment/>
      <protection locked="0"/>
    </xf>
    <xf numFmtId="0" fontId="14" fillId="0" borderId="0" xfId="0" applyFont="1" applyAlignment="1" applyProtection="1">
      <alignment horizontal="center"/>
      <protection locked="0"/>
    </xf>
    <xf numFmtId="3" fontId="0" fillId="0" borderId="0" xfId="0" applyNumberFormat="1" applyAlignment="1" applyProtection="1">
      <alignment/>
      <protection locked="0"/>
    </xf>
    <xf numFmtId="49" fontId="0" fillId="0" borderId="46" xfId="42" applyNumberFormat="1" applyFont="1" applyBorder="1" applyAlignment="1" applyProtection="1">
      <alignment horizontal="left" wrapText="1"/>
      <protection locked="0"/>
    </xf>
    <xf numFmtId="49" fontId="0" fillId="0" borderId="47" xfId="42" applyNumberFormat="1" applyFont="1" applyBorder="1" applyAlignment="1" applyProtection="1">
      <alignment horizontal="left" wrapText="1"/>
      <protection locked="0"/>
    </xf>
    <xf numFmtId="49" fontId="0" fillId="0" borderId="48" xfId="42" applyNumberFormat="1" applyFont="1" applyBorder="1" applyAlignment="1" applyProtection="1">
      <alignment horizontal="left" wrapText="1"/>
      <protection locked="0"/>
    </xf>
    <xf numFmtId="49" fontId="0" fillId="0" borderId="49" xfId="0" applyNumberFormat="1" applyFont="1" applyBorder="1" applyAlignment="1" applyProtection="1">
      <alignment horizontal="left" wrapText="1"/>
      <protection locked="0"/>
    </xf>
    <xf numFmtId="49" fontId="0" fillId="0" borderId="50" xfId="42" applyNumberFormat="1" applyFont="1" applyBorder="1" applyAlignment="1" applyProtection="1">
      <alignment horizontal="left" wrapText="1"/>
      <protection locked="0"/>
    </xf>
    <xf numFmtId="49" fontId="0" fillId="0" borderId="51" xfId="42" applyNumberFormat="1" applyFont="1" applyBorder="1" applyAlignment="1" applyProtection="1">
      <alignment horizontal="left" wrapText="1"/>
      <protection locked="0"/>
    </xf>
    <xf numFmtId="49" fontId="0" fillId="0" borderId="52" xfId="42" applyNumberFormat="1" applyFont="1" applyBorder="1" applyAlignment="1" applyProtection="1">
      <alignment horizontal="left" wrapText="1"/>
      <protection locked="0"/>
    </xf>
    <xf numFmtId="49" fontId="0" fillId="0" borderId="53" xfId="0" applyNumberFormat="1" applyFont="1" applyBorder="1" applyAlignment="1" applyProtection="1">
      <alignment horizontal="left" wrapText="1"/>
      <protection locked="0"/>
    </xf>
    <xf numFmtId="49" fontId="0" fillId="0" borderId="47" xfId="0" applyNumberFormat="1" applyFont="1" applyBorder="1" applyAlignment="1" applyProtection="1">
      <alignment horizontal="left" wrapText="1"/>
      <protection locked="0"/>
    </xf>
    <xf numFmtId="49" fontId="0" fillId="0" borderId="48" xfId="0" applyNumberFormat="1" applyFont="1" applyBorder="1" applyAlignment="1" applyProtection="1">
      <alignment horizontal="left" wrapText="1"/>
      <protection locked="0"/>
    </xf>
    <xf numFmtId="49" fontId="0" fillId="0" borderId="54" xfId="42" applyNumberFormat="1" applyFont="1" applyBorder="1" applyAlignment="1" applyProtection="1">
      <alignment horizontal="left" wrapText="1"/>
      <protection locked="0"/>
    </xf>
    <xf numFmtId="49" fontId="0" fillId="0" borderId="54" xfId="0" applyNumberFormat="1" applyFont="1" applyBorder="1" applyAlignment="1" applyProtection="1">
      <alignment horizontal="left" wrapText="1"/>
      <protection locked="0"/>
    </xf>
    <xf numFmtId="49" fontId="0" fillId="0" borderId="55" xfId="0" applyNumberFormat="1" applyFont="1" applyBorder="1" applyAlignment="1" applyProtection="1">
      <alignment horizontal="left" wrapText="1"/>
      <protection locked="0"/>
    </xf>
    <xf numFmtId="0" fontId="0" fillId="25" borderId="0" xfId="0" applyFill="1" applyAlignment="1" applyProtection="1">
      <alignment wrapText="1"/>
      <protection/>
    </xf>
    <xf numFmtId="0" fontId="0" fillId="25" borderId="0" xfId="0" applyFill="1" applyBorder="1" applyAlignment="1" applyProtection="1">
      <alignment horizontal="center" wrapText="1"/>
      <protection/>
    </xf>
    <xf numFmtId="0" fontId="3" fillId="25" borderId="0" xfId="0" applyFont="1" applyFill="1" applyAlignment="1" applyProtection="1">
      <alignment horizontal="left" wrapText="1"/>
      <protection/>
    </xf>
    <xf numFmtId="0" fontId="0" fillId="25" borderId="0" xfId="0" applyFill="1" applyAlignment="1" applyProtection="1">
      <alignment/>
      <protection/>
    </xf>
    <xf numFmtId="0" fontId="0" fillId="0" borderId="0" xfId="0" applyAlignment="1" applyProtection="1">
      <alignment/>
      <protection/>
    </xf>
    <xf numFmtId="0" fontId="0" fillId="25" borderId="0" xfId="0" applyFill="1" applyAlignment="1" applyProtection="1">
      <alignment horizontal="center"/>
      <protection/>
    </xf>
    <xf numFmtId="3" fontId="0" fillId="25" borderId="0" xfId="0" applyNumberFormat="1" applyFill="1" applyAlignment="1" applyProtection="1">
      <alignment horizontal="center"/>
      <protection/>
    </xf>
    <xf numFmtId="0" fontId="3" fillId="25" borderId="0" xfId="0" applyFont="1" applyFill="1" applyAlignment="1" applyProtection="1">
      <alignment/>
      <protection/>
    </xf>
    <xf numFmtId="0" fontId="3" fillId="0" borderId="0" xfId="0" applyFont="1" applyAlignment="1" applyProtection="1">
      <alignment/>
      <protection/>
    </xf>
    <xf numFmtId="0" fontId="0" fillId="0" borderId="0" xfId="0" applyAlignment="1" applyProtection="1">
      <alignment horizontal="center"/>
      <protection/>
    </xf>
    <xf numFmtId="3" fontId="0" fillId="0" borderId="0" xfId="0" applyNumberFormat="1" applyAlignment="1" applyProtection="1">
      <alignment horizontal="center"/>
      <protection/>
    </xf>
    <xf numFmtId="0" fontId="0" fillId="0" borderId="0" xfId="0" applyAlignment="1" applyProtection="1">
      <alignment/>
      <protection/>
    </xf>
    <xf numFmtId="0" fontId="0" fillId="25" borderId="0" xfId="0" applyFill="1" applyAlignment="1" applyProtection="1">
      <alignment horizontal="center" wrapText="1"/>
      <protection/>
    </xf>
    <xf numFmtId="0" fontId="3" fillId="0" borderId="0" xfId="0" applyFont="1" applyFill="1" applyBorder="1" applyAlignment="1" applyProtection="1">
      <alignment/>
      <protection/>
    </xf>
    <xf numFmtId="0" fontId="4" fillId="25" borderId="0" xfId="0" applyFont="1" applyFill="1" applyAlignment="1" applyProtection="1">
      <alignment horizontal="left"/>
      <protection/>
    </xf>
    <xf numFmtId="0" fontId="6" fillId="0" borderId="0" xfId="0" applyFont="1" applyAlignment="1">
      <alignment/>
    </xf>
    <xf numFmtId="4" fontId="0" fillId="0" borderId="56" xfId="42" applyNumberFormat="1" applyFont="1" applyBorder="1" applyAlignment="1" applyProtection="1">
      <alignment horizontal="center" vertical="center"/>
      <protection locked="0"/>
    </xf>
    <xf numFmtId="0" fontId="0" fillId="20" borderId="23" xfId="0" applyFill="1" applyBorder="1" applyAlignment="1" applyProtection="1">
      <alignment horizontal="left"/>
      <protection/>
    </xf>
    <xf numFmtId="0" fontId="7" fillId="24" borderId="25" xfId="0" applyFont="1" applyFill="1" applyBorder="1" applyAlignment="1" applyProtection="1">
      <alignment horizontal="center"/>
      <protection/>
    </xf>
    <xf numFmtId="0" fontId="7" fillId="24" borderId="32" xfId="0" applyFont="1" applyFill="1" applyBorder="1" applyAlignment="1" applyProtection="1">
      <alignment horizontal="center"/>
      <protection/>
    </xf>
    <xf numFmtId="0" fontId="7" fillId="24" borderId="44" xfId="0" applyFont="1" applyFill="1" applyBorder="1" applyAlignment="1" applyProtection="1">
      <alignment horizontal="center" wrapText="1"/>
      <protection/>
    </xf>
    <xf numFmtId="3" fontId="7" fillId="24" borderId="57" xfId="0" applyNumberFormat="1" applyFont="1" applyFill="1" applyBorder="1" applyAlignment="1" applyProtection="1">
      <alignment horizontal="center" wrapText="1"/>
      <protection/>
    </xf>
    <xf numFmtId="0" fontId="7" fillId="24" borderId="32" xfId="0" applyFont="1" applyFill="1" applyBorder="1" applyAlignment="1" applyProtection="1">
      <alignment horizontal="center" wrapText="1"/>
      <protection/>
    </xf>
    <xf numFmtId="0" fontId="7" fillId="24" borderId="26" xfId="0" applyFont="1" applyFill="1" applyBorder="1" applyAlignment="1" applyProtection="1">
      <alignment horizontal="center" wrapText="1"/>
      <protection/>
    </xf>
    <xf numFmtId="0" fontId="0" fillId="0" borderId="19"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18" xfId="0" applyBorder="1" applyAlignment="1" applyProtection="1">
      <alignment horizontal="center" wrapText="1"/>
      <protection locked="0"/>
    </xf>
    <xf numFmtId="0" fontId="3" fillId="25" borderId="0" xfId="0" applyFont="1" applyFill="1" applyBorder="1" applyAlignment="1" applyProtection="1">
      <alignment/>
      <protection/>
    </xf>
    <xf numFmtId="3" fontId="3" fillId="25" borderId="0" xfId="0" applyNumberFormat="1" applyFont="1" applyFill="1" applyAlignment="1" applyProtection="1">
      <alignment wrapText="1"/>
      <protection/>
    </xf>
    <xf numFmtId="0" fontId="3" fillId="24" borderId="58" xfId="0" applyFont="1" applyFill="1" applyBorder="1" applyAlignment="1" applyProtection="1">
      <alignment/>
      <protection/>
    </xf>
    <xf numFmtId="165" fontId="3" fillId="0" borderId="0" xfId="0" applyNumberFormat="1" applyFont="1" applyFill="1" applyBorder="1" applyAlignment="1" applyProtection="1">
      <alignment horizontal="center"/>
      <protection/>
    </xf>
    <xf numFmtId="3" fontId="3" fillId="25" borderId="0" xfId="0" applyNumberFormat="1" applyFont="1" applyFill="1" applyBorder="1" applyAlignment="1" applyProtection="1">
      <alignment horizontal="center" wrapText="1"/>
      <protection/>
    </xf>
    <xf numFmtId="3" fontId="3" fillId="25" borderId="27" xfId="0" applyNumberFormat="1" applyFont="1" applyFill="1" applyBorder="1" applyAlignment="1" applyProtection="1">
      <alignment horizontal="center" wrapText="1"/>
      <protection/>
    </xf>
    <xf numFmtId="0" fontId="3" fillId="0" borderId="39" xfId="0" applyFont="1" applyFill="1" applyBorder="1" applyAlignment="1" applyProtection="1">
      <alignment horizontal="center"/>
      <protection/>
    </xf>
    <xf numFmtId="0" fontId="0" fillId="20" borderId="27" xfId="0" applyFill="1" applyBorder="1" applyAlignment="1" applyProtection="1">
      <alignment horizontal="center"/>
      <protection/>
    </xf>
    <xf numFmtId="0" fontId="0" fillId="20" borderId="27" xfId="0" applyFill="1" applyBorder="1" applyAlignment="1" applyProtection="1">
      <alignment/>
      <protection/>
    </xf>
    <xf numFmtId="0" fontId="6" fillId="20" borderId="24" xfId="0" applyFont="1" applyFill="1" applyBorder="1" applyAlignment="1" applyProtection="1">
      <alignment horizontal="left"/>
      <protection/>
    </xf>
    <xf numFmtId="0" fontId="6" fillId="0" borderId="59" xfId="0" applyFont="1" applyFill="1" applyBorder="1" applyAlignment="1" applyProtection="1">
      <alignment horizontal="left"/>
      <protection/>
    </xf>
    <xf numFmtId="0" fontId="0" fillId="0" borderId="59" xfId="0" applyFill="1" applyBorder="1" applyAlignment="1" applyProtection="1">
      <alignment horizontal="center"/>
      <protection/>
    </xf>
    <xf numFmtId="0" fontId="0" fillId="0" borderId="59" xfId="0" applyFill="1" applyBorder="1" applyAlignment="1" applyProtection="1">
      <alignment/>
      <protection/>
    </xf>
    <xf numFmtId="0" fontId="7" fillId="0" borderId="59" xfId="0"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Border="1" applyAlignment="1">
      <alignment wrapText="1"/>
    </xf>
    <xf numFmtId="0" fontId="0" fillId="25" borderId="0" xfId="0" applyFill="1" applyBorder="1" applyAlignment="1" applyProtection="1">
      <alignment wrapText="1"/>
      <protection/>
    </xf>
    <xf numFmtId="0" fontId="20" fillId="0" borderId="42" xfId="0" applyFont="1" applyBorder="1" applyAlignment="1" applyProtection="1">
      <alignment vertical="top" wrapText="1"/>
      <protection/>
    </xf>
    <xf numFmtId="0" fontId="20" fillId="0" borderId="60" xfId="0" applyFont="1" applyBorder="1" applyAlignment="1" applyProtection="1">
      <alignment vertical="top" wrapText="1"/>
      <protection/>
    </xf>
    <xf numFmtId="49" fontId="3" fillId="0" borderId="0" xfId="0" applyNumberFormat="1" applyFont="1" applyAlignment="1">
      <alignment vertical="top" wrapText="1"/>
    </xf>
    <xf numFmtId="0" fontId="3" fillId="0" borderId="0" xfId="0"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49" fontId="0" fillId="0" borderId="61" xfId="0" applyNumberFormat="1" applyBorder="1" applyAlignment="1">
      <alignment vertical="top" wrapText="1"/>
    </xf>
    <xf numFmtId="0" fontId="0" fillId="0" borderId="62" xfId="0" applyBorder="1" applyAlignment="1">
      <alignment vertical="top" wrapText="1"/>
    </xf>
    <xf numFmtId="0" fontId="0" fillId="0" borderId="63" xfId="0" applyBorder="1" applyAlignment="1">
      <alignment vertical="top" wrapText="1"/>
    </xf>
    <xf numFmtId="0" fontId="0" fillId="0" borderId="64"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49" fontId="3" fillId="0" borderId="0" xfId="0" applyNumberFormat="1" applyFont="1" applyAlignment="1">
      <alignment horizontal="center" vertical="top" wrapText="1"/>
    </xf>
    <xf numFmtId="0" fontId="0" fillId="0" borderId="62" xfId="0" applyBorder="1" applyAlignment="1">
      <alignment horizontal="center" vertical="top" wrapText="1"/>
    </xf>
    <xf numFmtId="0" fontId="0" fillId="0" borderId="65" xfId="0" applyBorder="1" applyAlignment="1">
      <alignment horizontal="center" vertical="top" wrapText="1"/>
    </xf>
    <xf numFmtId="0" fontId="0" fillId="0" borderId="64" xfId="0" applyBorder="1" applyAlignment="1">
      <alignment horizontal="center" vertical="top" wrapText="1"/>
    </xf>
    <xf numFmtId="49" fontId="9" fillId="0" borderId="66" xfId="52" applyNumberFormat="1" applyBorder="1" applyAlignment="1" applyProtection="1">
      <alignment horizontal="center" vertical="top" wrapText="1"/>
      <protection/>
    </xf>
    <xf numFmtId="0" fontId="0" fillId="0" borderId="67" xfId="0" applyBorder="1" applyAlignment="1" applyProtection="1">
      <alignment horizontal="left" wrapText="1"/>
      <protection locked="0"/>
    </xf>
    <xf numFmtId="0" fontId="0" fillId="0" borderId="68" xfId="0" applyNumberFormat="1" applyBorder="1" applyAlignment="1" applyProtection="1">
      <alignment horizontal="left" vertical="top" wrapText="1"/>
      <protection locked="0"/>
    </xf>
    <xf numFmtId="0" fontId="0" fillId="0" borderId="69" xfId="0" applyNumberFormat="1" applyBorder="1" applyAlignment="1" applyProtection="1">
      <alignment horizontal="left" vertical="top" wrapText="1"/>
      <protection locked="0"/>
    </xf>
    <xf numFmtId="0" fontId="0" fillId="0" borderId="70" xfId="0" applyNumberFormat="1" applyBorder="1" applyAlignment="1" applyProtection="1">
      <alignment horizontal="left" vertical="top" wrapText="1"/>
      <protection locked="0"/>
    </xf>
    <xf numFmtId="0" fontId="0" fillId="0" borderId="45" xfId="0" applyNumberFormat="1"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44" xfId="0" applyNumberFormat="1" applyBorder="1" applyAlignment="1" applyProtection="1">
      <alignment horizontal="left" vertical="top" wrapText="1"/>
      <protection locked="0"/>
    </xf>
    <xf numFmtId="0" fontId="0" fillId="0" borderId="24" xfId="0" applyNumberFormat="1" applyBorder="1" applyAlignment="1" applyProtection="1">
      <alignment horizontal="left" vertical="top" wrapText="1"/>
      <protection locked="0"/>
    </xf>
    <xf numFmtId="0" fontId="0" fillId="0" borderId="27" xfId="0" applyNumberFormat="1" applyBorder="1" applyAlignment="1" applyProtection="1">
      <alignment horizontal="left" vertical="top" wrapText="1"/>
      <protection locked="0"/>
    </xf>
    <xf numFmtId="0" fontId="0" fillId="0" borderId="57" xfId="0" applyNumberFormat="1" applyBorder="1" applyAlignment="1" applyProtection="1">
      <alignment horizontal="left" vertical="top" wrapText="1"/>
      <protection locked="0"/>
    </xf>
    <xf numFmtId="0" fontId="7" fillId="24" borderId="22" xfId="0" applyFont="1" applyFill="1" applyBorder="1" applyAlignment="1" applyProtection="1">
      <alignment horizontal="center"/>
      <protection/>
    </xf>
    <xf numFmtId="0" fontId="7" fillId="24" borderId="23" xfId="0" applyFont="1" applyFill="1" applyBorder="1" applyAlignment="1" applyProtection="1">
      <alignment horizontal="center"/>
      <protection/>
    </xf>
    <xf numFmtId="0" fontId="7" fillId="24" borderId="28" xfId="0" applyFont="1" applyFill="1" applyBorder="1" applyAlignment="1" applyProtection="1">
      <alignment horizontal="center"/>
      <protection/>
    </xf>
    <xf numFmtId="0" fontId="6" fillId="20" borderId="22" xfId="0" applyFont="1" applyFill="1" applyBorder="1" applyAlignment="1" applyProtection="1">
      <alignment horizontal="left"/>
      <protection/>
    </xf>
    <xf numFmtId="0" fontId="6" fillId="20" borderId="23" xfId="0" applyFont="1" applyFill="1" applyBorder="1" applyAlignment="1" applyProtection="1">
      <alignment horizontal="left"/>
      <protection/>
    </xf>
    <xf numFmtId="0" fontId="6" fillId="20" borderId="28" xfId="0" applyFont="1" applyFill="1" applyBorder="1" applyAlignment="1" applyProtection="1">
      <alignment horizontal="left"/>
      <protection/>
    </xf>
    <xf numFmtId="0" fontId="7" fillId="20" borderId="24" xfId="0" applyFont="1" applyFill="1" applyBorder="1" applyAlignment="1" applyProtection="1">
      <alignment horizontal="center"/>
      <protection/>
    </xf>
    <xf numFmtId="0" fontId="7" fillId="20" borderId="27" xfId="0" applyFont="1" applyFill="1" applyBorder="1" applyAlignment="1" applyProtection="1">
      <alignment horizontal="center"/>
      <protection/>
    </xf>
    <xf numFmtId="0" fontId="7" fillId="20" borderId="34" xfId="0" applyFont="1" applyFill="1" applyBorder="1" applyAlignment="1" applyProtection="1">
      <alignment horizontal="center"/>
      <protection/>
    </xf>
    <xf numFmtId="0" fontId="0" fillId="0" borderId="28" xfId="0" applyBorder="1" applyAlignment="1" applyProtection="1">
      <alignment/>
      <protection/>
    </xf>
    <xf numFmtId="3" fontId="4" fillId="25" borderId="0" xfId="0" applyNumberFormat="1" applyFont="1" applyFill="1" applyAlignment="1" applyProtection="1">
      <alignment horizontal="center" wrapText="1"/>
      <protection/>
    </xf>
    <xf numFmtId="0" fontId="0" fillId="0" borderId="0" xfId="0" applyAlignment="1" applyProtection="1">
      <alignment horizontal="center" wrapText="1"/>
      <protection/>
    </xf>
    <xf numFmtId="0" fontId="0" fillId="25" borderId="0" xfId="0" applyFill="1" applyBorder="1" applyAlignment="1" applyProtection="1">
      <alignment horizontal="left" wrapText="1" indent="1"/>
      <protection/>
    </xf>
    <xf numFmtId="0" fontId="3" fillId="0" borderId="0" xfId="0" applyFont="1" applyFill="1" applyBorder="1" applyAlignment="1" applyProtection="1">
      <alignment horizontal="left"/>
      <protection/>
    </xf>
    <xf numFmtId="0" fontId="0" fillId="25" borderId="71" xfId="0" applyFill="1" applyBorder="1" applyAlignment="1" applyProtection="1">
      <alignment horizontal="left" vertical="justify" wrapText="1"/>
      <protection/>
    </xf>
    <xf numFmtId="0" fontId="0" fillId="0" borderId="0" xfId="0" applyBorder="1" applyAlignment="1">
      <alignment horizontal="left" vertical="justify" wrapText="1"/>
    </xf>
    <xf numFmtId="0" fontId="0" fillId="0" borderId="72" xfId="0" applyBorder="1" applyAlignment="1">
      <alignment horizontal="left" vertical="justify" wrapText="1"/>
    </xf>
    <xf numFmtId="0" fontId="0" fillId="0" borderId="71" xfId="0" applyBorder="1" applyAlignment="1">
      <alignment horizontal="left" vertical="justify" wrapText="1"/>
    </xf>
    <xf numFmtId="0" fontId="0" fillId="0" borderId="73" xfId="0" applyBorder="1" applyAlignment="1">
      <alignment horizontal="left" vertical="justify" wrapText="1"/>
    </xf>
    <xf numFmtId="0" fontId="0" fillId="0" borderId="59" xfId="0" applyBorder="1" applyAlignment="1">
      <alignment horizontal="left" vertical="justify" wrapText="1"/>
    </xf>
    <xf numFmtId="0" fontId="0" fillId="0" borderId="74" xfId="0" applyBorder="1" applyAlignment="1">
      <alignment horizontal="left" vertical="justify" wrapText="1"/>
    </xf>
    <xf numFmtId="0" fontId="3" fillId="24" borderId="75" xfId="0" applyFont="1" applyFill="1" applyBorder="1" applyAlignment="1" applyProtection="1">
      <alignment horizontal="center" wrapText="1"/>
      <protection/>
    </xf>
    <xf numFmtId="0" fontId="0" fillId="0" borderId="76" xfId="0" applyBorder="1" applyAlignment="1" applyProtection="1">
      <alignment horizontal="center"/>
      <protection/>
    </xf>
    <xf numFmtId="0" fontId="7" fillId="20" borderId="36" xfId="0" applyFont="1" applyFill="1" applyBorder="1" applyAlignment="1" applyProtection="1">
      <alignment horizontal="center"/>
      <protection/>
    </xf>
    <xf numFmtId="0" fontId="7" fillId="20" borderId="23" xfId="0" applyFont="1" applyFill="1" applyBorder="1" applyAlignment="1" applyProtection="1">
      <alignment horizontal="center"/>
      <protection/>
    </xf>
    <xf numFmtId="0" fontId="5" fillId="0" borderId="0" xfId="0" applyFont="1" applyAlignment="1" applyProtection="1">
      <alignment horizontal="left"/>
      <protection/>
    </xf>
    <xf numFmtId="0" fontId="7" fillId="20" borderId="22" xfId="0" applyFont="1" applyFill="1" applyBorder="1" applyAlignment="1" applyProtection="1">
      <alignment horizontal="center"/>
      <protection/>
    </xf>
    <xf numFmtId="0" fontId="3" fillId="24" borderId="77" xfId="0" applyFont="1" applyFill="1" applyBorder="1" applyAlignment="1" applyProtection="1">
      <alignment horizontal="left"/>
      <protection/>
    </xf>
    <xf numFmtId="0" fontId="3" fillId="24" borderId="39" xfId="0" applyFont="1" applyFill="1" applyBorder="1" applyAlignment="1" applyProtection="1">
      <alignment horizontal="left"/>
      <protection/>
    </xf>
    <xf numFmtId="0" fontId="0" fillId="25" borderId="39" xfId="0" applyFill="1" applyBorder="1" applyAlignment="1" applyProtection="1">
      <alignment horizontal="left" wrapText="1" indent="1"/>
      <protection locked="0"/>
    </xf>
    <xf numFmtId="0" fontId="0" fillId="25" borderId="78" xfId="0" applyFill="1" applyBorder="1" applyAlignment="1" applyProtection="1">
      <alignment horizontal="left" wrapText="1" indent="1"/>
      <protection locked="0"/>
    </xf>
    <xf numFmtId="0" fontId="3" fillId="24" borderId="79" xfId="0" applyFont="1" applyFill="1" applyBorder="1" applyAlignment="1" applyProtection="1">
      <alignment horizontal="left"/>
      <protection/>
    </xf>
    <xf numFmtId="0" fontId="3" fillId="24" borderId="80" xfId="0" applyFont="1" applyFill="1" applyBorder="1" applyAlignment="1" applyProtection="1">
      <alignment horizontal="left"/>
      <protection/>
    </xf>
    <xf numFmtId="0" fontId="0" fillId="25" borderId="80" xfId="0" applyFill="1" applyBorder="1" applyAlignment="1" applyProtection="1">
      <alignment horizontal="left" wrapText="1" indent="1"/>
      <protection locked="0"/>
    </xf>
    <xf numFmtId="0" fontId="0" fillId="25" borderId="81" xfId="0" applyFill="1" applyBorder="1" applyAlignment="1" applyProtection="1">
      <alignment horizontal="left" wrapText="1" indent="1"/>
      <protection locked="0"/>
    </xf>
    <xf numFmtId="0" fontId="3" fillId="24" borderId="82" xfId="0" applyFont="1" applyFill="1" applyBorder="1" applyAlignment="1" applyProtection="1">
      <alignment horizontal="left"/>
      <protection/>
    </xf>
    <xf numFmtId="0" fontId="3" fillId="24" borderId="83" xfId="0" applyFont="1" applyFill="1" applyBorder="1" applyAlignment="1" applyProtection="1">
      <alignment horizontal="left"/>
      <protection/>
    </xf>
    <xf numFmtId="0" fontId="0" fillId="25" borderId="83" xfId="0" applyNumberFormat="1" applyFill="1" applyBorder="1" applyAlignment="1" applyProtection="1">
      <alignment horizontal="left" wrapText="1" indent="1"/>
      <protection locked="0"/>
    </xf>
    <xf numFmtId="0" fontId="0" fillId="25" borderId="84" xfId="0" applyNumberFormat="1" applyFill="1" applyBorder="1" applyAlignment="1" applyProtection="1">
      <alignment horizontal="left" wrapText="1" indent="1"/>
      <protection locked="0"/>
    </xf>
    <xf numFmtId="0" fontId="0" fillId="0" borderId="20" xfId="0" applyFont="1" applyBorder="1" applyAlignment="1" applyProtection="1">
      <alignment horizontal="left" indent="1"/>
      <protection/>
    </xf>
    <xf numFmtId="0" fontId="0" fillId="0" borderId="47" xfId="0" applyFont="1" applyBorder="1" applyAlignment="1" applyProtection="1">
      <alignment horizontal="left" indent="1"/>
      <protection/>
    </xf>
    <xf numFmtId="0" fontId="0" fillId="0" borderId="54" xfId="0" applyFont="1" applyBorder="1" applyAlignment="1" applyProtection="1">
      <alignment horizontal="left" indent="1"/>
      <protection/>
    </xf>
    <xf numFmtId="0" fontId="0" fillId="0" borderId="85" xfId="0" applyFont="1" applyBorder="1" applyAlignment="1" applyProtection="1">
      <alignment horizontal="left" indent="1"/>
      <protection/>
    </xf>
    <xf numFmtId="0" fontId="0" fillId="0" borderId="46" xfId="0" applyFont="1" applyBorder="1" applyAlignment="1" applyProtection="1">
      <alignment horizontal="left" indent="1"/>
      <protection/>
    </xf>
    <xf numFmtId="0" fontId="0" fillId="0" borderId="86" xfId="0" applyFont="1" applyBorder="1" applyAlignment="1" applyProtection="1">
      <alignment horizontal="left" indent="1"/>
      <protection/>
    </xf>
    <xf numFmtId="0" fontId="0" fillId="0" borderId="71" xfId="0" applyFill="1" applyBorder="1" applyAlignment="1" applyProtection="1">
      <alignment horizontal="left" vertical="justify" wrapText="1"/>
      <protection/>
    </xf>
    <xf numFmtId="0" fontId="0" fillId="0" borderId="0" xfId="0" applyFill="1" applyBorder="1" applyAlignment="1">
      <alignment horizontal="left" vertical="justify" wrapText="1"/>
    </xf>
    <xf numFmtId="0" fontId="0" fillId="0" borderId="72" xfId="0" applyFill="1" applyBorder="1" applyAlignment="1">
      <alignment horizontal="left" vertical="justify" wrapText="1"/>
    </xf>
    <xf numFmtId="0" fontId="0" fillId="0" borderId="71" xfId="0" applyFill="1" applyBorder="1" applyAlignment="1">
      <alignment horizontal="left" vertical="justify" wrapText="1"/>
    </xf>
    <xf numFmtId="0" fontId="0" fillId="0" borderId="73" xfId="0" applyFill="1" applyBorder="1" applyAlignment="1">
      <alignment horizontal="left" vertical="justify" wrapText="1"/>
    </xf>
    <xf numFmtId="0" fontId="0" fillId="0" borderId="59" xfId="0" applyFill="1" applyBorder="1" applyAlignment="1">
      <alignment horizontal="left" vertical="justify" wrapText="1"/>
    </xf>
    <xf numFmtId="0" fontId="0" fillId="0" borderId="74" xfId="0" applyFill="1" applyBorder="1" applyAlignment="1">
      <alignment horizontal="left" vertical="justify" wrapText="1"/>
    </xf>
    <xf numFmtId="0" fontId="0" fillId="0" borderId="20" xfId="0" applyFont="1" applyFill="1" applyBorder="1" applyAlignment="1" applyProtection="1">
      <alignment horizontal="left" indent="1"/>
      <protection/>
    </xf>
    <xf numFmtId="0" fontId="0" fillId="0" borderId="47" xfId="0" applyFont="1" applyFill="1" applyBorder="1" applyAlignment="1" applyProtection="1">
      <alignment horizontal="left" indent="1"/>
      <protection/>
    </xf>
    <xf numFmtId="0" fontId="0" fillId="0" borderId="54" xfId="0" applyFont="1" applyFill="1" applyBorder="1" applyAlignment="1" applyProtection="1">
      <alignment horizontal="left" indent="1"/>
      <protection/>
    </xf>
    <xf numFmtId="0" fontId="7" fillId="24" borderId="0" xfId="0" applyFont="1" applyFill="1" applyBorder="1" applyAlignment="1" applyProtection="1">
      <alignment horizontal="center"/>
      <protection/>
    </xf>
    <xf numFmtId="0" fontId="3" fillId="22" borderId="22" xfId="0" applyFont="1" applyFill="1" applyBorder="1" applyAlignment="1" applyProtection="1">
      <alignment horizontal="right" vertical="center"/>
      <protection/>
    </xf>
    <xf numFmtId="0" fontId="0" fillId="0" borderId="23" xfId="0" applyBorder="1" applyAlignment="1" applyProtection="1">
      <alignment/>
      <protection/>
    </xf>
    <xf numFmtId="0" fontId="0" fillId="0" borderId="87" xfId="0" applyFont="1" applyBorder="1" applyAlignment="1" applyProtection="1">
      <alignment horizontal="left" indent="1"/>
      <protection/>
    </xf>
    <xf numFmtId="0" fontId="0" fillId="0" borderId="49" xfId="0" applyFont="1" applyBorder="1" applyAlignment="1" applyProtection="1">
      <alignment horizontal="left" indent="1"/>
      <protection/>
    </xf>
    <xf numFmtId="0" fontId="0" fillId="0" borderId="88" xfId="0" applyFont="1" applyBorder="1" applyAlignment="1" applyProtection="1">
      <alignment horizontal="left" indent="1"/>
      <protection/>
    </xf>
    <xf numFmtId="0" fontId="3" fillId="25" borderId="0" xfId="0" applyFont="1" applyFill="1" applyAlignment="1" applyProtection="1">
      <alignment horizontal="center" wrapText="1"/>
      <protection/>
    </xf>
    <xf numFmtId="0" fontId="10" fillId="22" borderId="22" xfId="0" applyFont="1" applyFill="1" applyBorder="1" applyAlignment="1" applyProtection="1">
      <alignment horizontal="center" vertical="center"/>
      <protection/>
    </xf>
    <xf numFmtId="0" fontId="10" fillId="22" borderId="23" xfId="0" applyFont="1" applyFill="1" applyBorder="1" applyAlignment="1" applyProtection="1">
      <alignment horizontal="center" vertical="center"/>
      <protection/>
    </xf>
    <xf numFmtId="0" fontId="0" fillId="25" borderId="89" xfId="0" applyFill="1" applyBorder="1" applyAlignment="1" applyProtection="1">
      <alignment horizontal="left" wrapText="1" indent="1"/>
      <protection locked="0"/>
    </xf>
    <xf numFmtId="0" fontId="0" fillId="25" borderId="90" xfId="0" applyFill="1" applyBorder="1" applyAlignment="1" applyProtection="1">
      <alignment horizontal="left" wrapText="1" inden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GFGVAHQF01\homedrive\Documents%20and%20Settings\ppower\Local%20Settings\Temporary%20Internet%20Files\OLK133\Template_HIV%20AIDS_Financial%20Monitoring_111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sheetName val="Expenditure-End Y1"/>
      <sheetName val="Definitions"/>
    </sheetNames>
    <sheetDataSet>
      <sheetData sheetId="0">
        <row r="11">
          <cell r="A11">
            <v>1</v>
          </cell>
        </row>
        <row r="12">
          <cell r="A12">
            <v>2</v>
          </cell>
        </row>
        <row r="13">
          <cell r="A13">
            <v>3</v>
          </cell>
        </row>
        <row r="14">
          <cell r="A14">
            <v>4</v>
          </cell>
        </row>
        <row r="15">
          <cell r="A15">
            <v>5</v>
          </cell>
        </row>
        <row r="16">
          <cell r="A16">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15"/>
  <sheetViews>
    <sheetView showGridLines="0" tabSelected="1" zoomScaleSheetLayoutView="75" zoomScalePageLayoutView="0" workbookViewId="0" topLeftCell="A1">
      <selection activeCell="H86" sqref="H86"/>
    </sheetView>
  </sheetViews>
  <sheetFormatPr defaultColWidth="9.140625" defaultRowHeight="12.75"/>
  <cols>
    <col min="1" max="1" width="10.140625" style="98" customWidth="1"/>
    <col min="2" max="2" width="20.7109375" style="102" customWidth="1"/>
    <col min="3" max="3" width="43.421875" style="102" customWidth="1"/>
    <col min="4" max="4" width="36.421875" style="98" customWidth="1"/>
    <col min="5" max="6" width="18.7109375" style="102" customWidth="1"/>
    <col min="7" max="7" width="18.7109375" style="103" customWidth="1"/>
    <col min="8" max="8" width="49.57421875" style="103" customWidth="1"/>
    <col min="9" max="11" width="18.7109375" style="98" customWidth="1"/>
    <col min="12" max="12" width="49.57421875" style="98" customWidth="1"/>
    <col min="13" max="16384" width="9.140625" style="98" customWidth="1"/>
  </cols>
  <sheetData>
    <row r="1" spans="1:12" ht="18">
      <c r="A1" s="217" t="s">
        <v>51</v>
      </c>
      <c r="B1" s="217"/>
      <c r="C1" s="217"/>
      <c r="D1" s="217"/>
      <c r="E1" s="217"/>
      <c r="F1" s="217"/>
      <c r="G1" s="148"/>
      <c r="H1" s="148"/>
      <c r="I1" s="149"/>
      <c r="J1" s="149"/>
      <c r="K1" s="149"/>
      <c r="L1" s="125"/>
    </row>
    <row r="2" spans="1:12" ht="13.5" thickBot="1">
      <c r="A2" s="124"/>
      <c r="B2" s="124"/>
      <c r="C2" s="124"/>
      <c r="D2" s="135"/>
      <c r="E2" s="126"/>
      <c r="F2" s="127"/>
      <c r="G2" s="128"/>
      <c r="H2" s="124"/>
      <c r="I2" s="149"/>
      <c r="J2" s="149"/>
      <c r="K2" s="149"/>
      <c r="L2" s="125"/>
    </row>
    <row r="3" spans="1:12" ht="12.75">
      <c r="A3" s="227" t="s">
        <v>21</v>
      </c>
      <c r="B3" s="228"/>
      <c r="C3" s="229" t="s">
        <v>127</v>
      </c>
      <c r="D3" s="230"/>
      <c r="E3" s="126"/>
      <c r="F3" s="202" t="s">
        <v>54</v>
      </c>
      <c r="G3" s="203"/>
      <c r="H3" s="203"/>
      <c r="I3" s="149"/>
      <c r="J3" s="149"/>
      <c r="K3" s="149"/>
      <c r="L3" s="125"/>
    </row>
    <row r="4" spans="1:12" ht="12.75">
      <c r="A4" s="219" t="s">
        <v>22</v>
      </c>
      <c r="B4" s="220"/>
      <c r="C4" s="256" t="s">
        <v>128</v>
      </c>
      <c r="D4" s="257"/>
      <c r="E4" s="126"/>
      <c r="F4" s="203"/>
      <c r="G4" s="203"/>
      <c r="H4" s="203"/>
      <c r="I4" s="149"/>
      <c r="J4" s="149"/>
      <c r="K4" s="149"/>
      <c r="L4" s="125"/>
    </row>
    <row r="5" spans="1:12" ht="12.75">
      <c r="A5" s="219" t="s">
        <v>14</v>
      </c>
      <c r="B5" s="220"/>
      <c r="C5" s="221" t="s">
        <v>126</v>
      </c>
      <c r="D5" s="222"/>
      <c r="E5" s="126"/>
      <c r="F5" s="127"/>
      <c r="G5" s="128"/>
      <c r="H5" s="124"/>
      <c r="I5" s="149"/>
      <c r="J5" s="149"/>
      <c r="K5" s="149"/>
      <c r="L5" s="125"/>
    </row>
    <row r="6" spans="1:12" ht="13.5" thickBot="1">
      <c r="A6" s="223" t="s">
        <v>23</v>
      </c>
      <c r="B6" s="224"/>
      <c r="C6" s="225" t="s">
        <v>124</v>
      </c>
      <c r="D6" s="226"/>
      <c r="E6" s="126"/>
      <c r="F6" s="127"/>
      <c r="G6" s="128"/>
      <c r="H6" s="124"/>
      <c r="I6" s="149"/>
      <c r="J6" s="149"/>
      <c r="K6" s="149"/>
      <c r="L6" s="125"/>
    </row>
    <row r="7" spans="1:12" ht="12.75" customHeight="1">
      <c r="A7" s="204"/>
      <c r="B7" s="204"/>
      <c r="C7" s="124"/>
      <c r="D7" s="124"/>
      <c r="E7" s="124"/>
      <c r="F7" s="124"/>
      <c r="G7" s="154" t="s">
        <v>123</v>
      </c>
      <c r="H7" s="124"/>
      <c r="I7" s="149"/>
      <c r="J7" s="149"/>
      <c r="K7" s="154" t="s">
        <v>123</v>
      </c>
      <c r="L7" s="125"/>
    </row>
    <row r="8" spans="1:12" ht="12.75">
      <c r="A8" s="205"/>
      <c r="B8" s="205"/>
      <c r="C8" s="134"/>
      <c r="D8" s="125"/>
      <c r="E8" s="213" t="s">
        <v>55</v>
      </c>
      <c r="F8" s="150" t="s">
        <v>52</v>
      </c>
      <c r="G8" s="52">
        <v>39479</v>
      </c>
      <c r="H8" s="151"/>
      <c r="I8" s="213" t="s">
        <v>56</v>
      </c>
      <c r="J8" s="150" t="s">
        <v>52</v>
      </c>
      <c r="K8" s="52">
        <v>39479</v>
      </c>
      <c r="L8" s="125"/>
    </row>
    <row r="9" spans="1:12" ht="12.75">
      <c r="A9" s="124"/>
      <c r="B9" s="124"/>
      <c r="C9" s="124"/>
      <c r="D9" s="135"/>
      <c r="E9" s="214"/>
      <c r="F9" s="150" t="s">
        <v>53</v>
      </c>
      <c r="G9" s="52">
        <v>39813</v>
      </c>
      <c r="H9" s="151"/>
      <c r="I9" s="214"/>
      <c r="J9" s="150" t="s">
        <v>53</v>
      </c>
      <c r="K9" s="52">
        <v>39813</v>
      </c>
      <c r="L9" s="125"/>
    </row>
    <row r="10" spans="1:12" ht="38.25">
      <c r="A10" s="124"/>
      <c r="B10" s="124"/>
      <c r="D10" s="135"/>
      <c r="E10" s="124"/>
      <c r="F10" s="124"/>
      <c r="G10" s="152"/>
      <c r="H10" s="152" t="s">
        <v>118</v>
      </c>
      <c r="I10" s="124"/>
      <c r="J10" s="124"/>
      <c r="K10" s="124"/>
      <c r="L10" s="125"/>
    </row>
    <row r="11" spans="1:12" ht="12.75">
      <c r="A11" s="124"/>
      <c r="B11" s="124"/>
      <c r="C11" s="124"/>
      <c r="D11" s="135"/>
      <c r="E11" s="124"/>
      <c r="F11" s="124"/>
      <c r="G11" s="152"/>
      <c r="H11" s="152"/>
      <c r="I11" s="124"/>
      <c r="J11" s="124"/>
      <c r="K11" s="124"/>
      <c r="L11" s="125"/>
    </row>
    <row r="12" spans="1:12" ht="12.75">
      <c r="A12" s="124"/>
      <c r="B12" s="124"/>
      <c r="C12" s="124"/>
      <c r="D12" s="135"/>
      <c r="E12" s="253" t="s">
        <v>32</v>
      </c>
      <c r="F12" s="253"/>
      <c r="G12" s="253"/>
      <c r="H12" s="253"/>
      <c r="I12" s="124"/>
      <c r="J12" s="124"/>
      <c r="K12" s="124"/>
      <c r="L12" s="125"/>
    </row>
    <row r="13" spans="1:12" ht="12.75">
      <c r="A13" s="124"/>
      <c r="B13" s="124"/>
      <c r="C13" s="124"/>
      <c r="D13" s="135"/>
      <c r="E13" s="253"/>
      <c r="F13" s="253"/>
      <c r="G13" s="253"/>
      <c r="H13" s="253"/>
      <c r="I13" s="124"/>
      <c r="J13" s="124"/>
      <c r="K13" s="124"/>
      <c r="L13" s="125"/>
    </row>
    <row r="14" spans="1:12" ht="13.5" thickBot="1">
      <c r="A14" s="124"/>
      <c r="B14" s="124"/>
      <c r="C14" s="124"/>
      <c r="D14" s="135"/>
      <c r="E14" s="153"/>
      <c r="F14" s="153"/>
      <c r="G14" s="153"/>
      <c r="H14" s="153"/>
      <c r="I14" s="124"/>
      <c r="J14" s="124"/>
      <c r="K14" s="124"/>
      <c r="L14" s="125"/>
    </row>
    <row r="15" spans="1:12" ht="15.75" thickBot="1">
      <c r="A15" s="19" t="s">
        <v>30</v>
      </c>
      <c r="B15" s="20"/>
      <c r="C15" s="20"/>
      <c r="D15" s="21"/>
      <c r="E15" s="218" t="s">
        <v>55</v>
      </c>
      <c r="F15" s="216"/>
      <c r="G15" s="216"/>
      <c r="H15" s="216"/>
      <c r="I15" s="215" t="s">
        <v>56</v>
      </c>
      <c r="J15" s="216"/>
      <c r="K15" s="216"/>
      <c r="L15" s="201"/>
    </row>
    <row r="16" spans="1:12" ht="32.25" customHeight="1" thickBot="1">
      <c r="A16" s="22" t="s">
        <v>6</v>
      </c>
      <c r="B16" s="247" t="s">
        <v>2</v>
      </c>
      <c r="C16" s="247"/>
      <c r="D16" s="23"/>
      <c r="E16" s="24" t="s">
        <v>37</v>
      </c>
      <c r="F16" s="25" t="s">
        <v>38</v>
      </c>
      <c r="G16" s="26" t="s">
        <v>7</v>
      </c>
      <c r="H16" s="27" t="s">
        <v>10</v>
      </c>
      <c r="I16" s="47" t="s">
        <v>36</v>
      </c>
      <c r="J16" s="43" t="s">
        <v>49</v>
      </c>
      <c r="K16" s="37" t="s">
        <v>7</v>
      </c>
      <c r="L16" s="44" t="s">
        <v>10</v>
      </c>
    </row>
    <row r="17" spans="1:12" ht="63.75">
      <c r="A17" s="28">
        <f>'[1]Budget'!A11</f>
        <v>1</v>
      </c>
      <c r="B17" s="234" t="s">
        <v>0</v>
      </c>
      <c r="C17" s="235"/>
      <c r="D17" s="236"/>
      <c r="E17" s="8">
        <f>7200+7200+9000</f>
        <v>23400</v>
      </c>
      <c r="F17" s="11">
        <v>98.92</v>
      </c>
      <c r="G17" s="137">
        <f>IF((E17=0)*AND(F17=0)," ",F17-E17)</f>
        <v>-23301.08</v>
      </c>
      <c r="H17" s="108" t="s">
        <v>161</v>
      </c>
      <c r="I17" s="50">
        <v>23400</v>
      </c>
      <c r="J17" s="15">
        <v>98.92</v>
      </c>
      <c r="K17" s="137">
        <f aca="true" t="shared" si="0" ref="K17:K29">IF((I17=0)*AND(J17=0)," ",J17-I17)</f>
        <v>-23301.08</v>
      </c>
      <c r="L17" s="112"/>
    </row>
    <row r="18" spans="1:12" ht="63.75">
      <c r="A18" s="29">
        <f>'[1]Budget'!A12</f>
        <v>2</v>
      </c>
      <c r="B18" s="231" t="s">
        <v>39</v>
      </c>
      <c r="C18" s="232"/>
      <c r="D18" s="233"/>
      <c r="E18" s="9">
        <f>4500+60000+19600+7000+21000+31500+2250+7500+2250+10500</f>
        <v>166100</v>
      </c>
      <c r="F18" s="12">
        <v>12064.96</v>
      </c>
      <c r="G18" s="137">
        <f aca="true" t="shared" si="1" ref="G18:G29">IF((E18=0)*AND(F18=0)," ",F18-E18)</f>
        <v>-154035.04</v>
      </c>
      <c r="H18" s="109" t="s">
        <v>162</v>
      </c>
      <c r="I18" s="48">
        <v>166100</v>
      </c>
      <c r="J18" s="16">
        <v>12064.96</v>
      </c>
      <c r="K18" s="137">
        <f t="shared" si="0"/>
        <v>-154035.04</v>
      </c>
      <c r="L18" s="113"/>
    </row>
    <row r="19" spans="1:12" ht="38.25">
      <c r="A19" s="29">
        <f>'[1]Budget'!A13</f>
        <v>3</v>
      </c>
      <c r="B19" s="231" t="s">
        <v>1</v>
      </c>
      <c r="C19" s="232"/>
      <c r="D19" s="233"/>
      <c r="E19" s="9">
        <f>5725+6006+11800+3650+6006+15000+2500+11800+1680+4650+18900+4000+3350+3563+9000+5000+860+3500+5238+4500+12000+14988+17000+16000+4500+6000+8820+5400+1200+16000+4900+30000+2250+2250+5520+2940+32000+7050+16000+2100+3500+1200+10000</f>
        <v>348346</v>
      </c>
      <c r="F19" s="12">
        <v>188782.66</v>
      </c>
      <c r="G19" s="137">
        <f t="shared" si="1"/>
        <v>-159563.34</v>
      </c>
      <c r="H19" s="109" t="s">
        <v>163</v>
      </c>
      <c r="I19" s="48">
        <v>348346</v>
      </c>
      <c r="J19" s="16">
        <v>188782.66</v>
      </c>
      <c r="K19" s="137">
        <f t="shared" si="0"/>
        <v>-159563.34</v>
      </c>
      <c r="L19" s="113"/>
    </row>
    <row r="20" spans="1:12" ht="76.5">
      <c r="A20" s="29">
        <f>'[1]Budget'!A14</f>
        <v>4</v>
      </c>
      <c r="B20" s="231" t="s">
        <v>117</v>
      </c>
      <c r="C20" s="232"/>
      <c r="D20" s="233"/>
      <c r="E20" s="9">
        <v>9000</v>
      </c>
      <c r="F20" s="12">
        <v>0</v>
      </c>
      <c r="G20" s="137">
        <f t="shared" si="1"/>
        <v>-9000</v>
      </c>
      <c r="H20" s="109" t="s">
        <v>168</v>
      </c>
      <c r="I20" s="48">
        <v>9000</v>
      </c>
      <c r="J20" s="16">
        <v>0</v>
      </c>
      <c r="K20" s="137">
        <f t="shared" si="0"/>
        <v>-9000</v>
      </c>
      <c r="L20" s="113"/>
    </row>
    <row r="21" spans="1:12" ht="38.25">
      <c r="A21" s="29">
        <f>'[1]Budget'!A15</f>
        <v>5</v>
      </c>
      <c r="B21" s="231" t="s">
        <v>40</v>
      </c>
      <c r="C21" s="232"/>
      <c r="D21" s="233"/>
      <c r="E21" s="9">
        <f>14000+2500</f>
        <v>16500</v>
      </c>
      <c r="F21" s="12">
        <v>21338.57</v>
      </c>
      <c r="G21" s="137">
        <f t="shared" si="1"/>
        <v>4838.57</v>
      </c>
      <c r="H21" s="109" t="s">
        <v>164</v>
      </c>
      <c r="I21" s="48">
        <v>16500</v>
      </c>
      <c r="J21" s="16">
        <v>21338.57</v>
      </c>
      <c r="K21" s="137">
        <f t="shared" si="0"/>
        <v>4838.57</v>
      </c>
      <c r="L21" s="113"/>
    </row>
    <row r="22" spans="1:12" ht="38.25">
      <c r="A22" s="29">
        <f>'[1]Budget'!A16</f>
        <v>6</v>
      </c>
      <c r="B22" s="244" t="s">
        <v>41</v>
      </c>
      <c r="C22" s="245"/>
      <c r="D22" s="246"/>
      <c r="E22" s="9">
        <v>0</v>
      </c>
      <c r="F22" s="12">
        <v>0</v>
      </c>
      <c r="G22" s="137" t="str">
        <f t="shared" si="1"/>
        <v> </v>
      </c>
      <c r="H22" s="109" t="s">
        <v>165</v>
      </c>
      <c r="I22" s="48">
        <v>0</v>
      </c>
      <c r="J22" s="16">
        <v>0</v>
      </c>
      <c r="K22" s="137" t="str">
        <f t="shared" si="0"/>
        <v> </v>
      </c>
      <c r="L22" s="113"/>
    </row>
    <row r="23" spans="1:12" ht="38.25">
      <c r="A23" s="30">
        <v>7</v>
      </c>
      <c r="B23" s="244" t="s">
        <v>42</v>
      </c>
      <c r="C23" s="245"/>
      <c r="D23" s="246"/>
      <c r="E23" s="9">
        <f>8432+10500+10500+10000+40000+10432+5000</f>
        <v>94864</v>
      </c>
      <c r="F23" s="12">
        <v>67128.23</v>
      </c>
      <c r="G23" s="137">
        <f t="shared" si="1"/>
        <v>-27735.770000000004</v>
      </c>
      <c r="H23" s="109" t="s">
        <v>167</v>
      </c>
      <c r="I23" s="48">
        <v>94864</v>
      </c>
      <c r="J23" s="16">
        <v>67128.23</v>
      </c>
      <c r="K23" s="137">
        <f t="shared" si="0"/>
        <v>-27735.770000000004</v>
      </c>
      <c r="L23" s="113"/>
    </row>
    <row r="24" spans="1:12" ht="12.75">
      <c r="A24" s="31">
        <v>8</v>
      </c>
      <c r="B24" s="244" t="s">
        <v>43</v>
      </c>
      <c r="C24" s="245"/>
      <c r="D24" s="246"/>
      <c r="E24" s="10">
        <f>1250+10000+8000+10000+6000+3000+2500+20950+2500+4000</f>
        <v>68200</v>
      </c>
      <c r="F24" s="13">
        <v>2638.65</v>
      </c>
      <c r="G24" s="137">
        <f t="shared" si="1"/>
        <v>-65561.35</v>
      </c>
      <c r="H24" s="110"/>
      <c r="I24" s="48">
        <v>68200</v>
      </c>
      <c r="J24" s="16">
        <v>2638.65</v>
      </c>
      <c r="K24" s="137">
        <f t="shared" si="0"/>
        <v>-65561.35</v>
      </c>
      <c r="L24" s="114"/>
    </row>
    <row r="25" spans="1:12" ht="51">
      <c r="A25" s="31">
        <v>9</v>
      </c>
      <c r="B25" s="244" t="s">
        <v>44</v>
      </c>
      <c r="C25" s="245"/>
      <c r="D25" s="246"/>
      <c r="E25" s="10">
        <f>11000+7000+7000+6000</f>
        <v>31000</v>
      </c>
      <c r="F25" s="13">
        <v>3976.76</v>
      </c>
      <c r="G25" s="137">
        <f t="shared" si="1"/>
        <v>-27023.239999999998</v>
      </c>
      <c r="H25" s="110" t="s">
        <v>166</v>
      </c>
      <c r="I25" s="48">
        <v>31000</v>
      </c>
      <c r="J25" s="16">
        <v>3976.76</v>
      </c>
      <c r="K25" s="137">
        <f t="shared" si="0"/>
        <v>-27023.239999999998</v>
      </c>
      <c r="L25" s="114"/>
    </row>
    <row r="26" spans="1:12" ht="12.75">
      <c r="A26" s="31">
        <v>10</v>
      </c>
      <c r="B26" s="244" t="s">
        <v>45</v>
      </c>
      <c r="C26" s="245"/>
      <c r="D26" s="246"/>
      <c r="E26" s="10">
        <v>0</v>
      </c>
      <c r="F26" s="13">
        <v>0</v>
      </c>
      <c r="G26" s="137" t="str">
        <f t="shared" si="1"/>
        <v> </v>
      </c>
      <c r="H26" s="110"/>
      <c r="I26" s="48">
        <v>0</v>
      </c>
      <c r="J26" s="16">
        <v>0</v>
      </c>
      <c r="K26" s="137" t="str">
        <f t="shared" si="0"/>
        <v> </v>
      </c>
      <c r="L26" s="114"/>
    </row>
    <row r="27" spans="1:12" ht="12.75">
      <c r="A27" s="31">
        <v>11</v>
      </c>
      <c r="B27" s="244" t="s">
        <v>11</v>
      </c>
      <c r="C27" s="245"/>
      <c r="D27" s="246"/>
      <c r="E27" s="10">
        <v>5000</v>
      </c>
      <c r="F27" s="13">
        <v>0</v>
      </c>
      <c r="G27" s="137">
        <f t="shared" si="1"/>
        <v>-5000</v>
      </c>
      <c r="H27" s="110"/>
      <c r="I27" s="48">
        <v>5000</v>
      </c>
      <c r="J27" s="16">
        <v>0</v>
      </c>
      <c r="K27" s="137">
        <f t="shared" si="0"/>
        <v>-5000</v>
      </c>
      <c r="L27" s="114"/>
    </row>
    <row r="28" spans="1:12" ht="12.75">
      <c r="A28" s="31">
        <v>12</v>
      </c>
      <c r="B28" s="244" t="s">
        <v>9</v>
      </c>
      <c r="C28" s="245"/>
      <c r="D28" s="246"/>
      <c r="E28" s="10">
        <v>0</v>
      </c>
      <c r="F28" s="13">
        <v>0</v>
      </c>
      <c r="G28" s="137" t="str">
        <f t="shared" si="1"/>
        <v> </v>
      </c>
      <c r="H28" s="110"/>
      <c r="I28" s="48">
        <v>0</v>
      </c>
      <c r="J28" s="16">
        <v>0</v>
      </c>
      <c r="K28" s="137" t="str">
        <f t="shared" si="0"/>
        <v> </v>
      </c>
      <c r="L28" s="114"/>
    </row>
    <row r="29" spans="1:12" ht="13.5" thickBot="1">
      <c r="A29" s="32">
        <v>13</v>
      </c>
      <c r="B29" s="250" t="s">
        <v>8</v>
      </c>
      <c r="C29" s="251"/>
      <c r="D29" s="252"/>
      <c r="E29" s="10">
        <v>0</v>
      </c>
      <c r="F29" s="14">
        <v>0</v>
      </c>
      <c r="G29" s="137" t="str">
        <f t="shared" si="1"/>
        <v> </v>
      </c>
      <c r="H29" s="111"/>
      <c r="I29" s="51">
        <v>0</v>
      </c>
      <c r="J29" s="39">
        <v>0</v>
      </c>
      <c r="K29" s="137" t="str">
        <f t="shared" si="0"/>
        <v> </v>
      </c>
      <c r="L29" s="115"/>
    </row>
    <row r="30" spans="1:12" s="100" customFormat="1" ht="13.5" customHeight="1" thickBot="1">
      <c r="A30" s="254"/>
      <c r="B30" s="255"/>
      <c r="C30" s="255"/>
      <c r="D30" s="33" t="s">
        <v>3</v>
      </c>
      <c r="E30" s="34">
        <f>SUM(E17:E29)</f>
        <v>762410</v>
      </c>
      <c r="F30" s="34">
        <f>SUM(F17:F29)</f>
        <v>296028.75000000006</v>
      </c>
      <c r="G30" s="35">
        <f>SUM(G17:G29)</f>
        <v>-466381.25</v>
      </c>
      <c r="H30" s="36"/>
      <c r="I30" s="49">
        <f>SUM(I17:I29)</f>
        <v>762410</v>
      </c>
      <c r="J30" s="34">
        <f>SUM(J17:J29)</f>
        <v>296028.75000000006</v>
      </c>
      <c r="K30" s="34">
        <f>SUM(K17:K29)</f>
        <v>-466381.25</v>
      </c>
      <c r="L30" s="45"/>
    </row>
    <row r="31" spans="1:12" s="99" customFormat="1" ht="12.75">
      <c r="A31" s="121"/>
      <c r="B31" s="122"/>
      <c r="C31" s="122"/>
      <c r="D31" s="123"/>
      <c r="E31" s="121"/>
      <c r="F31" s="121"/>
      <c r="G31" s="133"/>
      <c r="H31" s="133"/>
      <c r="I31" s="124"/>
      <c r="J31" s="124"/>
      <c r="K31" s="124"/>
      <c r="L31" s="124"/>
    </row>
    <row r="32" spans="1:12" s="99" customFormat="1" ht="13.5" thickBot="1">
      <c r="A32" s="121"/>
      <c r="B32" s="122"/>
      <c r="C32" s="122"/>
      <c r="D32" s="123"/>
      <c r="E32" s="121"/>
      <c r="F32" s="121"/>
      <c r="G32" s="133"/>
      <c r="H32" s="133"/>
      <c r="I32" s="124"/>
      <c r="J32" s="124"/>
      <c r="K32" s="124"/>
      <c r="L32" s="124"/>
    </row>
    <row r="33" spans="1:12" ht="15.75" thickBot="1">
      <c r="A33" s="19" t="s">
        <v>12</v>
      </c>
      <c r="B33" s="20"/>
      <c r="C33" s="20"/>
      <c r="D33" s="138"/>
      <c r="E33" s="218" t="s">
        <v>55</v>
      </c>
      <c r="F33" s="216"/>
      <c r="G33" s="216"/>
      <c r="H33" s="216"/>
      <c r="I33" s="215" t="s">
        <v>56</v>
      </c>
      <c r="J33" s="216"/>
      <c r="K33" s="216"/>
      <c r="L33" s="201"/>
    </row>
    <row r="34" spans="1:12" s="101" customFormat="1" ht="30.75" thickBot="1">
      <c r="A34" s="22" t="s">
        <v>6</v>
      </c>
      <c r="B34" s="139" t="s">
        <v>24</v>
      </c>
      <c r="C34" s="140" t="s">
        <v>25</v>
      </c>
      <c r="D34" s="141" t="s">
        <v>26</v>
      </c>
      <c r="E34" s="24" t="s">
        <v>37</v>
      </c>
      <c r="F34" s="25" t="s">
        <v>38</v>
      </c>
      <c r="G34" s="37" t="s">
        <v>7</v>
      </c>
      <c r="H34" s="27" t="s">
        <v>10</v>
      </c>
      <c r="I34" s="47" t="s">
        <v>36</v>
      </c>
      <c r="J34" s="43" t="s">
        <v>49</v>
      </c>
      <c r="K34" s="37" t="s">
        <v>7</v>
      </c>
      <c r="L34" s="142" t="s">
        <v>10</v>
      </c>
    </row>
    <row r="35" spans="1:12" s="4" customFormat="1" ht="64.5" thickBot="1">
      <c r="A35" s="1">
        <v>1</v>
      </c>
      <c r="B35" s="145" t="s">
        <v>5</v>
      </c>
      <c r="C35" s="5" t="s">
        <v>141</v>
      </c>
      <c r="D35" s="5" t="s">
        <v>142</v>
      </c>
      <c r="E35" s="10">
        <f>5725+31500+1250+6006+8432+11800+11000</f>
        <v>75713</v>
      </c>
      <c r="F35" s="10">
        <v>12106.39</v>
      </c>
      <c r="G35" s="137">
        <f aca="true" t="shared" si="2" ref="G35:G41">IF((E35=0)*AND(F35=0)," ",F35-E35)</f>
        <v>-63606.61</v>
      </c>
      <c r="H35" s="109" t="s">
        <v>169</v>
      </c>
      <c r="I35" s="50">
        <v>75713</v>
      </c>
      <c r="J35" s="15">
        <v>12106.39</v>
      </c>
      <c r="K35" s="137">
        <f aca="true" t="shared" si="3" ref="K35:K41">IF((I35=0)*AND(J35=0)," ",J35-I35)</f>
        <v>-63606.61</v>
      </c>
      <c r="L35" s="118"/>
    </row>
    <row r="36" spans="1:12" s="4" customFormat="1" ht="115.5" thickBot="1">
      <c r="A36" s="2">
        <v>2</v>
      </c>
      <c r="B36" s="145" t="s">
        <v>5</v>
      </c>
      <c r="C36" s="5" t="s">
        <v>141</v>
      </c>
      <c r="D36" s="5" t="s">
        <v>143</v>
      </c>
      <c r="E36" s="10">
        <f>3650+2250+10000+6006+15000+2500+11800+7000+2100+4000+3500+1200</f>
        <v>69006</v>
      </c>
      <c r="F36" s="10">
        <v>40262.5</v>
      </c>
      <c r="G36" s="137">
        <f t="shared" si="2"/>
        <v>-28743.5</v>
      </c>
      <c r="H36" s="109" t="s">
        <v>170</v>
      </c>
      <c r="I36" s="48">
        <v>69006</v>
      </c>
      <c r="J36" s="16">
        <v>40262.5</v>
      </c>
      <c r="K36" s="137">
        <f t="shared" si="3"/>
        <v>-28743.5</v>
      </c>
      <c r="L36" s="118"/>
    </row>
    <row r="37" spans="1:12" s="4" customFormat="1" ht="77.25" thickBot="1">
      <c r="A37" s="2">
        <v>3</v>
      </c>
      <c r="B37" s="146" t="s">
        <v>5</v>
      </c>
      <c r="C37" s="5" t="s">
        <v>141</v>
      </c>
      <c r="D37" s="5" t="s">
        <v>144</v>
      </c>
      <c r="E37" s="10">
        <f>1680+4650+8000+18900+4000</f>
        <v>37230</v>
      </c>
      <c r="F37" s="10">
        <v>5576.82</v>
      </c>
      <c r="G37" s="137">
        <f t="shared" si="2"/>
        <v>-31653.18</v>
      </c>
      <c r="H37" s="116" t="s">
        <v>171</v>
      </c>
      <c r="I37" s="48">
        <v>37230</v>
      </c>
      <c r="J37" s="16">
        <v>5576.82</v>
      </c>
      <c r="K37" s="137">
        <f t="shared" si="3"/>
        <v>-31653.18</v>
      </c>
      <c r="L37" s="119"/>
    </row>
    <row r="38" spans="1:12" s="4" customFormat="1" ht="39" thickBot="1">
      <c r="A38" s="2">
        <v>4</v>
      </c>
      <c r="B38" s="146" t="s">
        <v>5</v>
      </c>
      <c r="C38" s="5" t="s">
        <v>141</v>
      </c>
      <c r="D38" s="5" t="s">
        <v>145</v>
      </c>
      <c r="E38" s="10">
        <f>4500+3000+4500+12000+5000+7200</f>
        <v>36200</v>
      </c>
      <c r="F38" s="10">
        <v>15675.46</v>
      </c>
      <c r="G38" s="137">
        <f t="shared" si="2"/>
        <v>-20524.54</v>
      </c>
      <c r="H38" s="109" t="s">
        <v>172</v>
      </c>
      <c r="I38" s="48">
        <v>36200</v>
      </c>
      <c r="J38" s="16">
        <v>15675.46</v>
      </c>
      <c r="K38" s="137">
        <f t="shared" si="3"/>
        <v>-20524.54</v>
      </c>
      <c r="L38" s="118"/>
    </row>
    <row r="39" spans="1:12" s="4" customFormat="1" ht="39" thickBot="1">
      <c r="A39" s="7">
        <v>5</v>
      </c>
      <c r="B39" s="146" t="s">
        <v>5</v>
      </c>
      <c r="C39" s="5" t="s">
        <v>141</v>
      </c>
      <c r="D39" s="5" t="s">
        <v>146</v>
      </c>
      <c r="E39" s="10">
        <f>3350+10000+3563+7500+10500+9000+5000+7000</f>
        <v>55913</v>
      </c>
      <c r="F39" s="10">
        <v>9709.91</v>
      </c>
      <c r="G39" s="137">
        <f t="shared" si="2"/>
        <v>-46203.09</v>
      </c>
      <c r="H39" s="117"/>
      <c r="I39" s="48">
        <v>55913</v>
      </c>
      <c r="J39" s="16">
        <v>9709.91</v>
      </c>
      <c r="K39" s="137">
        <f t="shared" si="3"/>
        <v>-46203.09</v>
      </c>
      <c r="L39" s="120"/>
    </row>
    <row r="40" spans="1:12" s="4" customFormat="1" ht="51.75" thickBot="1">
      <c r="A40" s="7">
        <v>6</v>
      </c>
      <c r="B40" s="146" t="s">
        <v>5</v>
      </c>
      <c r="C40" s="5" t="s">
        <v>141</v>
      </c>
      <c r="D40" s="5" t="s">
        <v>147</v>
      </c>
      <c r="E40" s="10">
        <f>860+3500+2250+6000+5238</f>
        <v>17848</v>
      </c>
      <c r="F40" s="10">
        <v>891.72</v>
      </c>
      <c r="G40" s="137">
        <f t="shared" si="2"/>
        <v>-16956.28</v>
      </c>
      <c r="H40" s="117" t="s">
        <v>173</v>
      </c>
      <c r="I40" s="48">
        <v>17848</v>
      </c>
      <c r="J40" s="16">
        <v>891.72</v>
      </c>
      <c r="K40" s="137">
        <f t="shared" si="3"/>
        <v>-16956.28</v>
      </c>
      <c r="L40" s="120"/>
    </row>
    <row r="41" spans="1:12" s="4" customFormat="1" ht="64.5" thickBot="1">
      <c r="A41" s="7">
        <v>7</v>
      </c>
      <c r="B41" s="146" t="s">
        <v>5</v>
      </c>
      <c r="C41" s="5" t="s">
        <v>141</v>
      </c>
      <c r="D41" s="5" t="s">
        <v>148</v>
      </c>
      <c r="E41" s="10">
        <f>10000</f>
        <v>10000</v>
      </c>
      <c r="F41" s="10">
        <v>0</v>
      </c>
      <c r="G41" s="137">
        <f t="shared" si="2"/>
        <v>-10000</v>
      </c>
      <c r="H41" s="117" t="s">
        <v>174</v>
      </c>
      <c r="I41" s="48">
        <v>10000</v>
      </c>
      <c r="J41" s="16">
        <v>0</v>
      </c>
      <c r="K41" s="137">
        <f t="shared" si="3"/>
        <v>-10000</v>
      </c>
      <c r="L41" s="120"/>
    </row>
    <row r="42" spans="1:12" s="4" customFormat="1" ht="51.75" thickBot="1">
      <c r="A42" s="7">
        <v>8</v>
      </c>
      <c r="B42" s="146" t="s">
        <v>5</v>
      </c>
      <c r="C42" s="5" t="s">
        <v>141</v>
      </c>
      <c r="D42" s="5" t="s">
        <v>149</v>
      </c>
      <c r="E42" s="10">
        <f>2500+14988+17000+16000+9000</f>
        <v>59488</v>
      </c>
      <c r="F42" s="10">
        <v>44600.84</v>
      </c>
      <c r="G42" s="137">
        <f aca="true" t="shared" si="4" ref="G42:G48">IF((E42=0)*AND(F42=0)," ",F42-E42)</f>
        <v>-14887.160000000003</v>
      </c>
      <c r="H42" s="117"/>
      <c r="I42" s="48">
        <v>59488</v>
      </c>
      <c r="J42" s="16">
        <v>44600.84</v>
      </c>
      <c r="K42" s="137">
        <f>IF((I42=0)*AND(J42=0)," ",J42-I42)</f>
        <v>-14887.160000000003</v>
      </c>
      <c r="L42" s="120"/>
    </row>
    <row r="43" spans="1:12" s="4" customFormat="1" ht="26.25" thickBot="1">
      <c r="A43" s="7">
        <v>9</v>
      </c>
      <c r="B43" s="146" t="s">
        <v>5</v>
      </c>
      <c r="C43" s="5" t="s">
        <v>141</v>
      </c>
      <c r="D43" s="5" t="s">
        <v>150</v>
      </c>
      <c r="E43" s="10">
        <f>2940+20950+32000</f>
        <v>55890</v>
      </c>
      <c r="F43" s="10">
        <v>23870.92</v>
      </c>
      <c r="G43" s="137">
        <f t="shared" si="4"/>
        <v>-32019.08</v>
      </c>
      <c r="H43" s="117" t="s">
        <v>175</v>
      </c>
      <c r="I43" s="48">
        <v>55890</v>
      </c>
      <c r="J43" s="16">
        <v>23870.92</v>
      </c>
      <c r="K43" s="137">
        <f aca="true" t="shared" si="5" ref="K43:K48">IF((I43=0)*AND(J43=0)," ",J43-I43)</f>
        <v>-32019.08</v>
      </c>
      <c r="L43" s="120"/>
    </row>
    <row r="44" spans="1:12" s="4" customFormat="1" ht="51.75" thickBot="1">
      <c r="A44" s="7">
        <v>10</v>
      </c>
      <c r="B44" s="146" t="s">
        <v>97</v>
      </c>
      <c r="C44" s="5" t="s">
        <v>151</v>
      </c>
      <c r="D44" s="182" t="s">
        <v>152</v>
      </c>
      <c r="E44" s="10">
        <f>7050+10500+2500+5000+16000</f>
        <v>41050</v>
      </c>
      <c r="F44" s="10">
        <v>16239.92</v>
      </c>
      <c r="G44" s="137">
        <f t="shared" si="4"/>
        <v>-24810.08</v>
      </c>
      <c r="H44" s="117" t="s">
        <v>175</v>
      </c>
      <c r="I44" s="48">
        <v>41050</v>
      </c>
      <c r="J44" s="16">
        <v>16239.92</v>
      </c>
      <c r="K44" s="137">
        <f t="shared" si="5"/>
        <v>-24810.08</v>
      </c>
      <c r="L44" s="120"/>
    </row>
    <row r="45" spans="1:12" s="4" customFormat="1" ht="39" thickBot="1">
      <c r="A45" s="7">
        <v>11</v>
      </c>
      <c r="B45" s="146" t="s">
        <v>97</v>
      </c>
      <c r="C45" s="5" t="s">
        <v>151</v>
      </c>
      <c r="D45" s="5" t="s">
        <v>153</v>
      </c>
      <c r="E45" s="10">
        <f>60000+7200+10500+10000+40000+4500+6000+8820+19600+5400+6000+1200</f>
        <v>179220</v>
      </c>
      <c r="F45" s="10">
        <v>60183.13</v>
      </c>
      <c r="G45" s="137">
        <f t="shared" si="4"/>
        <v>-119036.87</v>
      </c>
      <c r="H45" s="117" t="s">
        <v>176</v>
      </c>
      <c r="I45" s="48">
        <v>179220</v>
      </c>
      <c r="J45" s="16">
        <v>60183.13</v>
      </c>
      <c r="K45" s="137">
        <f t="shared" si="5"/>
        <v>-119036.87</v>
      </c>
      <c r="L45" s="120"/>
    </row>
    <row r="46" spans="1:12" s="4" customFormat="1" ht="39" thickBot="1">
      <c r="A46" s="7">
        <v>12</v>
      </c>
      <c r="B46" s="146" t="s">
        <v>97</v>
      </c>
      <c r="C46" s="5" t="s">
        <v>151</v>
      </c>
      <c r="D46" s="5" t="s">
        <v>154</v>
      </c>
      <c r="E46" s="10">
        <f>9000+10432+16000+4900+7000+30000</f>
        <v>77332</v>
      </c>
      <c r="F46" s="10">
        <v>45143.22</v>
      </c>
      <c r="G46" s="137">
        <f t="shared" si="4"/>
        <v>-32188.78</v>
      </c>
      <c r="H46" s="117" t="s">
        <v>177</v>
      </c>
      <c r="I46" s="48">
        <v>77332</v>
      </c>
      <c r="J46" s="16">
        <v>45143.22</v>
      </c>
      <c r="K46" s="137">
        <f t="shared" si="5"/>
        <v>-32188.78</v>
      </c>
      <c r="L46" s="120"/>
    </row>
    <row r="47" spans="1:12" s="4" customFormat="1" ht="39" thickBot="1">
      <c r="A47" s="7">
        <v>13</v>
      </c>
      <c r="B47" s="146" t="s">
        <v>97</v>
      </c>
      <c r="C47" s="5" t="s">
        <v>151</v>
      </c>
      <c r="D47" s="182" t="s">
        <v>155</v>
      </c>
      <c r="E47" s="10">
        <f>2250+2250+5520+21000</f>
        <v>31020</v>
      </c>
      <c r="F47" s="10">
        <v>429.35</v>
      </c>
      <c r="G47" s="137">
        <f t="shared" si="4"/>
        <v>-30590.65</v>
      </c>
      <c r="H47" s="117" t="s">
        <v>178</v>
      </c>
      <c r="I47" s="48">
        <v>31020</v>
      </c>
      <c r="J47" s="16">
        <v>429.35</v>
      </c>
      <c r="K47" s="137">
        <f t="shared" si="5"/>
        <v>-30590.65</v>
      </c>
      <c r="L47" s="120"/>
    </row>
    <row r="48" spans="1:12" s="4" customFormat="1" ht="26.25" thickBot="1">
      <c r="A48" s="7">
        <v>14</v>
      </c>
      <c r="B48" s="146" t="s">
        <v>33</v>
      </c>
      <c r="C48" s="5" t="s">
        <v>156</v>
      </c>
      <c r="D48" s="182" t="s">
        <v>81</v>
      </c>
      <c r="E48" s="10">
        <f>14000+2500</f>
        <v>16500</v>
      </c>
      <c r="F48" s="10">
        <v>21338.57</v>
      </c>
      <c r="G48" s="137">
        <f t="shared" si="4"/>
        <v>4838.57</v>
      </c>
      <c r="H48" s="117" t="s">
        <v>173</v>
      </c>
      <c r="I48" s="48">
        <v>16500</v>
      </c>
      <c r="J48" s="16">
        <v>21338.57</v>
      </c>
      <c r="K48" s="137">
        <f t="shared" si="5"/>
        <v>4838.57</v>
      </c>
      <c r="L48" s="120"/>
    </row>
    <row r="49" spans="1:12" s="100" customFormat="1" ht="13.5" customHeight="1" thickBot="1">
      <c r="A49" s="248" t="s">
        <v>3</v>
      </c>
      <c r="B49" s="249"/>
      <c r="C49" s="249"/>
      <c r="D49" s="201"/>
      <c r="E49" s="35">
        <f>SUM(E35:E48)</f>
        <v>762410</v>
      </c>
      <c r="F49" s="34">
        <f>SUM(F35:F48)</f>
        <v>296028.75</v>
      </c>
      <c r="G49" s="34">
        <f>SUM(G35:G48)</f>
        <v>-466381.25000000006</v>
      </c>
      <c r="H49" s="46"/>
      <c r="I49" s="49">
        <f>SUM(I35:I48)</f>
        <v>762410</v>
      </c>
      <c r="J49" s="34">
        <f>SUM(J35:J48)</f>
        <v>296028.75</v>
      </c>
      <c r="K49" s="34">
        <f>SUM(K35:K48)</f>
        <v>-466381.25000000006</v>
      </c>
      <c r="L49" s="41"/>
    </row>
    <row r="50" spans="1:12" s="99" customFormat="1" ht="12.75">
      <c r="A50" s="237" t="s">
        <v>121</v>
      </c>
      <c r="B50" s="238"/>
      <c r="C50" s="238"/>
      <c r="D50" s="238"/>
      <c r="E50" s="239"/>
      <c r="F50" s="121"/>
      <c r="G50" s="121"/>
      <c r="H50" s="121"/>
      <c r="I50" s="124"/>
      <c r="J50" s="124"/>
      <c r="K50" s="124"/>
      <c r="L50" s="124"/>
    </row>
    <row r="51" spans="1:12" s="99" customFormat="1" ht="12.75">
      <c r="A51" s="240"/>
      <c r="B51" s="238"/>
      <c r="C51" s="238"/>
      <c r="D51" s="238"/>
      <c r="E51" s="239"/>
      <c r="F51" s="121"/>
      <c r="G51" s="121"/>
      <c r="H51" s="121"/>
      <c r="I51" s="124"/>
      <c r="J51" s="124"/>
      <c r="K51" s="124"/>
      <c r="L51" s="124"/>
    </row>
    <row r="52" spans="1:12" s="99" customFormat="1" ht="12.75">
      <c r="A52" s="241"/>
      <c r="B52" s="242"/>
      <c r="C52" s="242"/>
      <c r="D52" s="242"/>
      <c r="E52" s="243"/>
      <c r="F52" s="121"/>
      <c r="G52" s="121"/>
      <c r="H52" s="121"/>
      <c r="I52" s="124"/>
      <c r="J52" s="124"/>
      <c r="K52" s="124"/>
      <c r="L52" s="124"/>
    </row>
    <row r="53" spans="1:12" ht="15.75" thickBot="1">
      <c r="A53" s="158"/>
      <c r="B53" s="159"/>
      <c r="C53" s="159"/>
      <c r="D53" s="160"/>
      <c r="E53" s="161"/>
      <c r="F53" s="161"/>
      <c r="G53" s="161"/>
      <c r="H53" s="161"/>
      <c r="I53" s="161"/>
      <c r="J53" s="161"/>
      <c r="K53" s="161"/>
      <c r="L53" s="162"/>
    </row>
    <row r="54" spans="1:12" ht="15.75" thickBot="1">
      <c r="A54" s="157" t="s">
        <v>13</v>
      </c>
      <c r="B54" s="155"/>
      <c r="C54" s="155"/>
      <c r="D54" s="156"/>
      <c r="E54" s="198" t="s">
        <v>55</v>
      </c>
      <c r="F54" s="199"/>
      <c r="G54" s="199"/>
      <c r="H54" s="199"/>
      <c r="I54" s="200" t="s">
        <v>56</v>
      </c>
      <c r="J54" s="199"/>
      <c r="K54" s="199"/>
      <c r="L54" s="201"/>
    </row>
    <row r="55" spans="1:12" s="101" customFormat="1" ht="30.75" thickBot="1">
      <c r="A55" s="22" t="s">
        <v>6</v>
      </c>
      <c r="B55" s="143" t="s">
        <v>19</v>
      </c>
      <c r="C55" s="143" t="s">
        <v>27</v>
      </c>
      <c r="D55" s="144" t="s">
        <v>28</v>
      </c>
      <c r="E55" s="24" t="s">
        <v>37</v>
      </c>
      <c r="F55" s="25" t="s">
        <v>38</v>
      </c>
      <c r="G55" s="37" t="s">
        <v>7</v>
      </c>
      <c r="H55" s="27" t="s">
        <v>10</v>
      </c>
      <c r="I55" s="47" t="s">
        <v>36</v>
      </c>
      <c r="J55" s="43" t="s">
        <v>49</v>
      </c>
      <c r="K55" s="37" t="s">
        <v>7</v>
      </c>
      <c r="L55" s="142" t="s">
        <v>10</v>
      </c>
    </row>
    <row r="56" spans="1:12" s="4" customFormat="1" ht="25.5">
      <c r="A56" s="3">
        <v>1</v>
      </c>
      <c r="B56" s="146" t="s">
        <v>14</v>
      </c>
      <c r="C56" s="6" t="s">
        <v>160</v>
      </c>
      <c r="D56" s="17" t="s">
        <v>60</v>
      </c>
      <c r="E56" s="18">
        <v>409760</v>
      </c>
      <c r="F56" s="10">
        <v>187370.57</v>
      </c>
      <c r="G56" s="137">
        <f aca="true" t="shared" si="6" ref="G56:G64">IF((E56=0)*AND(F56=0)," ",F56-E56)</f>
        <v>-222389.43</v>
      </c>
      <c r="H56" s="109" t="s">
        <v>180</v>
      </c>
      <c r="I56" s="48">
        <v>409760</v>
      </c>
      <c r="J56" s="16">
        <v>187370.57</v>
      </c>
      <c r="K56" s="137">
        <f aca="true" t="shared" si="7" ref="K56:K64">IF((I56=0)*AND(J56=0)," ",J56-I56)</f>
        <v>-222389.43</v>
      </c>
      <c r="L56" s="118"/>
    </row>
    <row r="57" spans="1:12" s="4" customFormat="1" ht="38.25">
      <c r="A57" s="3">
        <v>2</v>
      </c>
      <c r="B57" s="146" t="s">
        <v>125</v>
      </c>
      <c r="C57" s="6" t="s">
        <v>157</v>
      </c>
      <c r="D57" s="17" t="s">
        <v>61</v>
      </c>
      <c r="E57" s="18">
        <f>E35</f>
        <v>75713</v>
      </c>
      <c r="F57" s="10">
        <v>12106.39</v>
      </c>
      <c r="G57" s="137">
        <f t="shared" si="6"/>
        <v>-63606.61</v>
      </c>
      <c r="H57" s="109" t="s">
        <v>181</v>
      </c>
      <c r="I57" s="48">
        <v>75713</v>
      </c>
      <c r="J57" s="16">
        <v>12106.39</v>
      </c>
      <c r="K57" s="137">
        <f t="shared" si="7"/>
        <v>-63606.61</v>
      </c>
      <c r="L57" s="118"/>
    </row>
    <row r="58" spans="1:12" s="4" customFormat="1" ht="12.75">
      <c r="A58" s="3">
        <v>3</v>
      </c>
      <c r="B58" s="146" t="s">
        <v>125</v>
      </c>
      <c r="C58" s="6" t="s">
        <v>136</v>
      </c>
      <c r="D58" s="17" t="s">
        <v>58</v>
      </c>
      <c r="E58" s="18">
        <f>E44</f>
        <v>41050</v>
      </c>
      <c r="F58" s="10">
        <v>16239.92</v>
      </c>
      <c r="G58" s="137">
        <f t="shared" si="6"/>
        <v>-24810.08</v>
      </c>
      <c r="H58" s="109" t="s">
        <v>175</v>
      </c>
      <c r="I58" s="48">
        <v>41050</v>
      </c>
      <c r="J58" s="16">
        <v>16239.92</v>
      </c>
      <c r="K58" s="137">
        <f t="shared" si="7"/>
        <v>-24810.08</v>
      </c>
      <c r="L58" s="118"/>
    </row>
    <row r="59" spans="1:12" s="4" customFormat="1" ht="38.25">
      <c r="A59" s="3">
        <v>4</v>
      </c>
      <c r="B59" s="146" t="s">
        <v>125</v>
      </c>
      <c r="C59" s="6" t="s">
        <v>137</v>
      </c>
      <c r="D59" s="17" t="s">
        <v>59</v>
      </c>
      <c r="E59" s="18">
        <f>E37</f>
        <v>37230</v>
      </c>
      <c r="F59" s="10">
        <v>5576.82</v>
      </c>
      <c r="G59" s="137">
        <f t="shared" si="6"/>
        <v>-31653.18</v>
      </c>
      <c r="H59" s="109" t="s">
        <v>182</v>
      </c>
      <c r="I59" s="48">
        <v>37230</v>
      </c>
      <c r="J59" s="16">
        <v>5576.82</v>
      </c>
      <c r="K59" s="137">
        <f t="shared" si="7"/>
        <v>-31653.18</v>
      </c>
      <c r="L59" s="118"/>
    </row>
    <row r="60" spans="1:12" s="4" customFormat="1" ht="12.75">
      <c r="A60" s="7">
        <v>5</v>
      </c>
      <c r="B60" s="147" t="s">
        <v>125</v>
      </c>
      <c r="C60" s="42" t="s">
        <v>138</v>
      </c>
      <c r="D60" s="17" t="s">
        <v>16</v>
      </c>
      <c r="E60" s="18">
        <f>E40</f>
        <v>17848</v>
      </c>
      <c r="F60" s="10">
        <v>891.72</v>
      </c>
      <c r="G60" s="137">
        <f t="shared" si="6"/>
        <v>-16956.28</v>
      </c>
      <c r="H60" s="109" t="s">
        <v>175</v>
      </c>
      <c r="I60" s="48">
        <v>17848</v>
      </c>
      <c r="J60" s="16">
        <v>891.72</v>
      </c>
      <c r="K60" s="137">
        <f t="shared" si="7"/>
        <v>-16956.28</v>
      </c>
      <c r="L60" s="120"/>
    </row>
    <row r="61" spans="1:12" s="4" customFormat="1" ht="12.75">
      <c r="A61" s="7">
        <v>6</v>
      </c>
      <c r="B61" s="147" t="s">
        <v>125</v>
      </c>
      <c r="C61" s="42" t="s">
        <v>139</v>
      </c>
      <c r="D61" s="17" t="s">
        <v>60</v>
      </c>
      <c r="E61" s="18">
        <f>E43</f>
        <v>55890</v>
      </c>
      <c r="F61" s="10">
        <v>23870.92</v>
      </c>
      <c r="G61" s="137">
        <f t="shared" si="6"/>
        <v>-32019.08</v>
      </c>
      <c r="H61" s="117" t="s">
        <v>175</v>
      </c>
      <c r="I61" s="48">
        <v>55890</v>
      </c>
      <c r="J61" s="16">
        <v>23870.92</v>
      </c>
      <c r="K61" s="137">
        <f t="shared" si="7"/>
        <v>-32019.08</v>
      </c>
      <c r="L61" s="120"/>
    </row>
    <row r="62" spans="1:12" s="4" customFormat="1" ht="25.5">
      <c r="A62" s="7">
        <v>7</v>
      </c>
      <c r="B62" s="147" t="s">
        <v>125</v>
      </c>
      <c r="C62" s="42" t="s">
        <v>159</v>
      </c>
      <c r="D62" s="17" t="s">
        <v>61</v>
      </c>
      <c r="E62" s="18">
        <f>E39</f>
        <v>55913</v>
      </c>
      <c r="F62" s="10">
        <v>9709.91</v>
      </c>
      <c r="G62" s="137">
        <f>IF((E62=0)*AND(F62=0)," ",F62-E62)</f>
        <v>-46203.09</v>
      </c>
      <c r="H62" s="117" t="s">
        <v>183</v>
      </c>
      <c r="I62" s="48">
        <v>55913</v>
      </c>
      <c r="J62" s="16">
        <v>9709.91</v>
      </c>
      <c r="K62" s="137">
        <f>IF((I62=0)*AND(J62=0)," ",J62-I62)</f>
        <v>-46203.09</v>
      </c>
      <c r="L62" s="120"/>
    </row>
    <row r="63" spans="1:12" s="4" customFormat="1" ht="38.25">
      <c r="A63" s="7">
        <v>8</v>
      </c>
      <c r="B63" s="147" t="s">
        <v>125</v>
      </c>
      <c r="C63" s="42" t="s">
        <v>140</v>
      </c>
      <c r="D63" s="17" t="s">
        <v>61</v>
      </c>
      <c r="E63" s="18">
        <v>10800</v>
      </c>
      <c r="F63" s="10">
        <v>0</v>
      </c>
      <c r="G63" s="137">
        <f>IF((E63=0)*AND(F63=0)," ",F63-E63)</f>
        <v>-10800</v>
      </c>
      <c r="H63" s="117" t="s">
        <v>179</v>
      </c>
      <c r="I63" s="48">
        <v>10800</v>
      </c>
      <c r="J63" s="16">
        <v>0</v>
      </c>
      <c r="K63" s="137">
        <f>IF((I63=0)*AND(J63=0)," ",J63-I63)</f>
        <v>-10800</v>
      </c>
      <c r="L63" s="120"/>
    </row>
    <row r="64" spans="1:12" s="4" customFormat="1" ht="13.5" thickBot="1">
      <c r="A64" s="7">
        <v>9</v>
      </c>
      <c r="B64" s="147" t="s">
        <v>125</v>
      </c>
      <c r="C64" s="42" t="s">
        <v>158</v>
      </c>
      <c r="D64" s="17" t="s">
        <v>61</v>
      </c>
      <c r="E64" s="18">
        <v>58206</v>
      </c>
      <c r="F64" s="10">
        <v>40262.5</v>
      </c>
      <c r="G64" s="137">
        <f t="shared" si="6"/>
        <v>-17943.5</v>
      </c>
      <c r="H64" s="117"/>
      <c r="I64" s="48">
        <v>58206</v>
      </c>
      <c r="J64" s="16">
        <v>40262.5</v>
      </c>
      <c r="K64" s="137">
        <f t="shared" si="7"/>
        <v>-17943.5</v>
      </c>
      <c r="L64" s="120"/>
    </row>
    <row r="65" spans="1:12" s="100" customFormat="1" ht="13.5" customHeight="1" thickBot="1">
      <c r="A65" s="40"/>
      <c r="B65" s="38"/>
      <c r="C65" s="38"/>
      <c r="D65" s="33" t="s">
        <v>3</v>
      </c>
      <c r="E65" s="35">
        <f>SUM(E56:E64)</f>
        <v>762410</v>
      </c>
      <c r="F65" s="34">
        <f>SUM(F56:F64)</f>
        <v>296028.75</v>
      </c>
      <c r="G65" s="34">
        <f>SUM(G56:G64)</f>
        <v>-466381.25</v>
      </c>
      <c r="H65" s="46"/>
      <c r="I65" s="49">
        <f>SUM(I56:I64)</f>
        <v>762410</v>
      </c>
      <c r="J65" s="34">
        <f>SUM(J56:J64)</f>
        <v>296028.75</v>
      </c>
      <c r="K65" s="34">
        <f>SUM(K56:K64)</f>
        <v>-466381.25</v>
      </c>
      <c r="L65" s="41"/>
    </row>
    <row r="66" spans="1:12" s="99" customFormat="1" ht="12.75" customHeight="1">
      <c r="A66" s="206" t="s">
        <v>122</v>
      </c>
      <c r="B66" s="207"/>
      <c r="C66" s="207"/>
      <c r="D66" s="207"/>
      <c r="E66" s="208"/>
      <c r="F66" s="121"/>
      <c r="G66" s="121"/>
      <c r="H66" s="121"/>
      <c r="I66" s="124"/>
      <c r="J66" s="124"/>
      <c r="K66" s="124"/>
      <c r="L66" s="124"/>
    </row>
    <row r="67" spans="1:12" s="99" customFormat="1" ht="12.75" customHeight="1">
      <c r="A67" s="209"/>
      <c r="B67" s="207"/>
      <c r="C67" s="207"/>
      <c r="D67" s="207"/>
      <c r="E67" s="208"/>
      <c r="F67" s="121"/>
      <c r="G67" s="121"/>
      <c r="H67" s="121"/>
      <c r="I67" s="124"/>
      <c r="J67" s="124"/>
      <c r="K67" s="124"/>
      <c r="L67" s="124"/>
    </row>
    <row r="68" spans="1:12" s="99" customFormat="1" ht="12.75" customHeight="1">
      <c r="A68" s="210"/>
      <c r="B68" s="211"/>
      <c r="C68" s="211"/>
      <c r="D68" s="211"/>
      <c r="E68" s="212"/>
      <c r="F68" s="121"/>
      <c r="G68" s="121"/>
      <c r="H68" s="121"/>
      <c r="I68" s="124"/>
      <c r="J68" s="124"/>
      <c r="K68" s="124"/>
      <c r="L68" s="124"/>
    </row>
    <row r="69" spans="1:12" s="99" customFormat="1" ht="12.75" customHeight="1">
      <c r="A69" s="164"/>
      <c r="B69" s="163"/>
      <c r="C69" s="163"/>
      <c r="D69" s="163"/>
      <c r="E69" s="163"/>
      <c r="F69" s="121"/>
      <c r="G69" s="121"/>
      <c r="H69" s="121"/>
      <c r="I69" s="124"/>
      <c r="J69" s="124"/>
      <c r="K69" s="124"/>
      <c r="L69" s="124"/>
    </row>
    <row r="70" spans="1:12" s="99" customFormat="1" ht="12.75">
      <c r="A70" s="124" t="s">
        <v>20</v>
      </c>
      <c r="B70" s="122"/>
      <c r="C70" s="122"/>
      <c r="D70" s="123"/>
      <c r="E70" s="123"/>
      <c r="F70" s="121"/>
      <c r="G70" s="121"/>
      <c r="H70" s="121"/>
      <c r="I70" s="124"/>
      <c r="J70" s="124"/>
      <c r="K70" s="124"/>
      <c r="L70" s="124"/>
    </row>
    <row r="71" spans="1:12" ht="18.75" customHeight="1">
      <c r="A71" s="125" t="s">
        <v>103</v>
      </c>
      <c r="B71" s="124"/>
      <c r="C71" s="124"/>
      <c r="D71" s="124"/>
      <c r="E71" s="126"/>
      <c r="F71" s="127"/>
      <c r="G71" s="128"/>
      <c r="H71" s="124"/>
      <c r="I71" s="125"/>
      <c r="J71" s="125"/>
      <c r="K71" s="125"/>
      <c r="L71" s="125"/>
    </row>
    <row r="72" spans="1:12" ht="13.5" thickBot="1">
      <c r="A72" s="129"/>
      <c r="B72" s="125"/>
      <c r="C72" s="130"/>
      <c r="D72" s="125"/>
      <c r="E72" s="130"/>
      <c r="F72" s="130"/>
      <c r="G72" s="131"/>
      <c r="H72" s="131"/>
      <c r="I72" s="132"/>
      <c r="J72" s="132"/>
      <c r="K72" s="132"/>
      <c r="L72" s="125"/>
    </row>
    <row r="73" spans="1:12" ht="15.75" thickBot="1">
      <c r="A73" s="195" t="s">
        <v>50</v>
      </c>
      <c r="B73" s="196"/>
      <c r="C73" s="196"/>
      <c r="D73" s="196"/>
      <c r="E73" s="196"/>
      <c r="F73" s="196"/>
      <c r="G73" s="196"/>
      <c r="H73" s="196"/>
      <c r="I73" s="196"/>
      <c r="J73" s="196"/>
      <c r="K73" s="196"/>
      <c r="L73" s="197"/>
    </row>
    <row r="74" spans="1:12" ht="15.75" thickBot="1">
      <c r="A74" s="192" t="s">
        <v>31</v>
      </c>
      <c r="B74" s="193"/>
      <c r="C74" s="193"/>
      <c r="D74" s="193"/>
      <c r="E74" s="193"/>
      <c r="F74" s="193"/>
      <c r="G74" s="193"/>
      <c r="H74" s="193"/>
      <c r="I74" s="193"/>
      <c r="J74" s="193"/>
      <c r="K74" s="193"/>
      <c r="L74" s="194"/>
    </row>
    <row r="75" spans="1:12" s="70" customFormat="1" ht="27" customHeight="1">
      <c r="A75" s="183"/>
      <c r="B75" s="184"/>
      <c r="C75" s="184"/>
      <c r="D75" s="184"/>
      <c r="E75" s="184"/>
      <c r="F75" s="184"/>
      <c r="G75" s="184"/>
      <c r="H75" s="184"/>
      <c r="I75" s="184"/>
      <c r="J75" s="184"/>
      <c r="K75" s="184"/>
      <c r="L75" s="185"/>
    </row>
    <row r="76" spans="1:12" s="70" customFormat="1" ht="27" customHeight="1">
      <c r="A76" s="186"/>
      <c r="B76" s="187"/>
      <c r="C76" s="187"/>
      <c r="D76" s="187"/>
      <c r="E76" s="187"/>
      <c r="F76" s="187"/>
      <c r="G76" s="187"/>
      <c r="H76" s="187"/>
      <c r="I76" s="187"/>
      <c r="J76" s="187"/>
      <c r="K76" s="187"/>
      <c r="L76" s="188"/>
    </row>
    <row r="77" spans="1:12" s="70" customFormat="1" ht="27" customHeight="1">
      <c r="A77" s="186"/>
      <c r="B77" s="187"/>
      <c r="C77" s="187"/>
      <c r="D77" s="187"/>
      <c r="E77" s="187"/>
      <c r="F77" s="187"/>
      <c r="G77" s="187"/>
      <c r="H77" s="187"/>
      <c r="I77" s="187"/>
      <c r="J77" s="187"/>
      <c r="K77" s="187"/>
      <c r="L77" s="188"/>
    </row>
    <row r="78" spans="1:12" s="70" customFormat="1" ht="27" customHeight="1">
      <c r="A78" s="186"/>
      <c r="B78" s="187"/>
      <c r="C78" s="187"/>
      <c r="D78" s="187"/>
      <c r="E78" s="187"/>
      <c r="F78" s="187"/>
      <c r="G78" s="187"/>
      <c r="H78" s="187"/>
      <c r="I78" s="187"/>
      <c r="J78" s="187"/>
      <c r="K78" s="187"/>
      <c r="L78" s="188"/>
    </row>
    <row r="79" spans="1:12" s="70" customFormat="1" ht="27" customHeight="1" thickBot="1">
      <c r="A79" s="189"/>
      <c r="B79" s="190"/>
      <c r="C79" s="190"/>
      <c r="D79" s="190"/>
      <c r="E79" s="190"/>
      <c r="F79" s="190"/>
      <c r="G79" s="190"/>
      <c r="H79" s="190"/>
      <c r="I79" s="190"/>
      <c r="J79" s="190"/>
      <c r="K79" s="190"/>
      <c r="L79" s="191"/>
    </row>
    <row r="80" spans="1:2" ht="15">
      <c r="A80" s="104"/>
      <c r="B80" s="98"/>
    </row>
    <row r="81" ht="12.75">
      <c r="B81" s="98"/>
    </row>
    <row r="82" ht="12.75">
      <c r="B82" s="98"/>
    </row>
    <row r="83" ht="12.75">
      <c r="B83" s="98"/>
    </row>
    <row r="84" ht="12.75">
      <c r="B84" s="98"/>
    </row>
    <row r="85" spans="1:2" ht="12.75">
      <c r="A85" s="105"/>
      <c r="B85" s="98"/>
    </row>
    <row r="86" spans="1:2" ht="12.75">
      <c r="A86" s="105"/>
      <c r="B86" s="98"/>
    </row>
    <row r="87" spans="1:2" ht="12.75">
      <c r="A87" s="105"/>
      <c r="B87" s="98"/>
    </row>
    <row r="88" spans="1:2" ht="12.75">
      <c r="A88" s="105"/>
      <c r="B88" s="98"/>
    </row>
    <row r="89" spans="1:2" ht="12.75">
      <c r="A89" s="105"/>
      <c r="B89" s="98"/>
    </row>
    <row r="90" spans="1:2" ht="12.75">
      <c r="A90" s="105"/>
      <c r="B90" s="98"/>
    </row>
    <row r="91" spans="1:2" ht="12.75">
      <c r="A91" s="105"/>
      <c r="B91" s="98"/>
    </row>
    <row r="92" spans="1:2" ht="12.75">
      <c r="A92" s="105"/>
      <c r="B92" s="98"/>
    </row>
    <row r="93" spans="1:2" ht="12.75">
      <c r="A93" s="105"/>
      <c r="B93" s="98"/>
    </row>
    <row r="94" spans="1:2" ht="12.75">
      <c r="A94" s="105"/>
      <c r="B94" s="98"/>
    </row>
    <row r="95" spans="1:2" ht="12.75">
      <c r="A95" s="105"/>
      <c r="B95" s="98"/>
    </row>
    <row r="96" spans="1:2" ht="12.75">
      <c r="A96" s="105"/>
      <c r="B96" s="98"/>
    </row>
    <row r="97" spans="1:2" ht="12.75">
      <c r="A97" s="105"/>
      <c r="B97" s="98"/>
    </row>
    <row r="98" spans="1:2" ht="12.75">
      <c r="A98" s="105"/>
      <c r="B98" s="98"/>
    </row>
    <row r="99" spans="1:2" ht="12.75">
      <c r="A99" s="105"/>
      <c r="B99" s="98"/>
    </row>
    <row r="100" spans="1:2" ht="12.75">
      <c r="A100" s="105"/>
      <c r="B100" s="98"/>
    </row>
    <row r="101" spans="1:2" ht="12.75">
      <c r="A101" s="105"/>
      <c r="B101" s="98"/>
    </row>
    <row r="102" spans="1:2" ht="12.75">
      <c r="A102" s="105"/>
      <c r="B102" s="98"/>
    </row>
    <row r="103" spans="1:2" ht="12.75">
      <c r="A103" s="105"/>
      <c r="B103" s="98"/>
    </row>
    <row r="104" spans="1:2" ht="12.75">
      <c r="A104" s="105"/>
      <c r="B104" s="98"/>
    </row>
    <row r="105" spans="1:2" ht="12.75">
      <c r="A105" s="105"/>
      <c r="B105" s="98"/>
    </row>
    <row r="106" spans="1:2" ht="12.75">
      <c r="A106" s="105"/>
      <c r="B106" s="98"/>
    </row>
    <row r="107" spans="1:4" ht="12.75">
      <c r="A107" s="106"/>
      <c r="B107" s="98"/>
      <c r="D107" s="107"/>
    </row>
    <row r="108" spans="1:4" ht="12.75">
      <c r="A108" s="106"/>
      <c r="B108" s="98"/>
      <c r="D108" s="107"/>
    </row>
    <row r="109" spans="1:2" ht="15.75">
      <c r="A109" s="104"/>
      <c r="B109" s="98"/>
    </row>
    <row r="110" spans="2:4" ht="12.75">
      <c r="B110" s="98"/>
      <c r="D110" s="107"/>
    </row>
    <row r="111" ht="12.75">
      <c r="B111" s="98"/>
    </row>
    <row r="112" ht="12.75">
      <c r="B112" s="98"/>
    </row>
    <row r="113" ht="12.75">
      <c r="B113" s="98"/>
    </row>
    <row r="114" ht="12.75">
      <c r="B114" s="98"/>
    </row>
    <row r="115" ht="12.75">
      <c r="B115" s="98"/>
    </row>
  </sheetData>
  <sheetProtection password="CB51" sheet="1" objects="1" scenarios="1" insertRows="0" insertHyperlinks="0" deleteRows="0" selectLockedCells="1"/>
  <mergeCells count="42">
    <mergeCell ref="I33:L33"/>
    <mergeCell ref="E12:H13"/>
    <mergeCell ref="B24:D24"/>
    <mergeCell ref="E33:H33"/>
    <mergeCell ref="B19:D19"/>
    <mergeCell ref="B28:D28"/>
    <mergeCell ref="B25:D25"/>
    <mergeCell ref="A30:C30"/>
    <mergeCell ref="B26:D26"/>
    <mergeCell ref="B27:D27"/>
    <mergeCell ref="B16:C16"/>
    <mergeCell ref="A49:D49"/>
    <mergeCell ref="B20:D20"/>
    <mergeCell ref="B21:D21"/>
    <mergeCell ref="B22:D22"/>
    <mergeCell ref="B29:D29"/>
    <mergeCell ref="B23:D23"/>
    <mergeCell ref="I8:I9"/>
    <mergeCell ref="I15:L15"/>
    <mergeCell ref="E8:E9"/>
    <mergeCell ref="A1:F1"/>
    <mergeCell ref="E15:H15"/>
    <mergeCell ref="A5:B5"/>
    <mergeCell ref="C5:D5"/>
    <mergeCell ref="A6:B6"/>
    <mergeCell ref="C6:D6"/>
    <mergeCell ref="A3:B3"/>
    <mergeCell ref="F3:H4"/>
    <mergeCell ref="A7:B7"/>
    <mergeCell ref="A8:B8"/>
    <mergeCell ref="A66:E68"/>
    <mergeCell ref="C3:D3"/>
    <mergeCell ref="A4:B4"/>
    <mergeCell ref="C4:D4"/>
    <mergeCell ref="B18:D18"/>
    <mergeCell ref="B17:D17"/>
    <mergeCell ref="A50:E52"/>
    <mergeCell ref="A75:L79"/>
    <mergeCell ref="A74:L74"/>
    <mergeCell ref="A73:L73"/>
    <mergeCell ref="E54:H54"/>
    <mergeCell ref="I54:L54"/>
  </mergeCells>
  <conditionalFormatting sqref="E65 E49">
    <cfRule type="cellIs" priority="1" dxfId="0" operator="notEqual" stopIfTrue="1">
      <formula>$E$30</formula>
    </cfRule>
    <cfRule type="cellIs" priority="2" dxfId="0" operator="notEqual" stopIfTrue="1">
      <formula>$E$65</formula>
    </cfRule>
  </conditionalFormatting>
  <conditionalFormatting sqref="F49 F65">
    <cfRule type="cellIs" priority="3" dxfId="0" operator="notEqual" stopIfTrue="1">
      <formula>$F$30</formula>
    </cfRule>
    <cfRule type="cellIs" priority="4" dxfId="0" operator="notEqual" stopIfTrue="1">
      <formula>$F$65</formula>
    </cfRule>
  </conditionalFormatting>
  <conditionalFormatting sqref="I65 I49">
    <cfRule type="cellIs" priority="5" dxfId="0" operator="notEqual" stopIfTrue="1">
      <formula>$I$30</formula>
    </cfRule>
    <cfRule type="cellIs" priority="6" dxfId="0" operator="notEqual" stopIfTrue="1">
      <formula>$I$65</formula>
    </cfRule>
  </conditionalFormatting>
  <conditionalFormatting sqref="J49">
    <cfRule type="cellIs" priority="7" dxfId="0" operator="notEqual" stopIfTrue="1">
      <formula>$J$30</formula>
    </cfRule>
    <cfRule type="cellIs" priority="8" dxfId="0" operator="notEqual" stopIfTrue="1">
      <formula>$J$65</formula>
    </cfRule>
  </conditionalFormatting>
  <conditionalFormatting sqref="J65">
    <cfRule type="cellIs" priority="9" dxfId="0" operator="notEqual" stopIfTrue="1">
      <formula>$J$30</formula>
    </cfRule>
    <cfRule type="cellIs" priority="10" dxfId="0" operator="notEqual" stopIfTrue="1">
      <formula>$J$49</formula>
    </cfRule>
  </conditionalFormatting>
  <conditionalFormatting sqref="K65">
    <cfRule type="cellIs" priority="11" dxfId="0" operator="notEqual" stopIfTrue="1">
      <formula>$K$30</formula>
    </cfRule>
    <cfRule type="cellIs" priority="12" dxfId="0" operator="notEqual" stopIfTrue="1">
      <formula>$K$49</formula>
    </cfRule>
  </conditionalFormatting>
  <conditionalFormatting sqref="K49">
    <cfRule type="cellIs" priority="13" dxfId="0" operator="notEqual" stopIfTrue="1">
      <formula>$K$30</formula>
    </cfRule>
    <cfRule type="cellIs" priority="14" dxfId="0" operator="notEqual" stopIfTrue="1">
      <formula>$K$65</formula>
    </cfRule>
  </conditionalFormatting>
  <conditionalFormatting sqref="G49 G65">
    <cfRule type="cellIs" priority="15" dxfId="0" operator="notEqual" stopIfTrue="1">
      <formula>$G$30</formula>
    </cfRule>
    <cfRule type="cellIs" priority="16" dxfId="0" operator="notEqual" stopIfTrue="1">
      <formula>$G$65</formula>
    </cfRule>
  </conditionalFormatting>
  <conditionalFormatting sqref="E30">
    <cfRule type="cellIs" priority="17" dxfId="0" operator="notEqual" stopIfTrue="1">
      <formula>$E$49</formula>
    </cfRule>
    <cfRule type="cellIs" priority="18" dxfId="0" operator="notEqual" stopIfTrue="1">
      <formula>$E$65</formula>
    </cfRule>
  </conditionalFormatting>
  <conditionalFormatting sqref="F30">
    <cfRule type="cellIs" priority="19" dxfId="0" operator="notEqual" stopIfTrue="1">
      <formula>$F$49</formula>
    </cfRule>
    <cfRule type="cellIs" priority="20" dxfId="0" operator="notEqual" stopIfTrue="1">
      <formula>$F$65</formula>
    </cfRule>
  </conditionalFormatting>
  <conditionalFormatting sqref="I30">
    <cfRule type="cellIs" priority="21" dxfId="0" operator="notEqual" stopIfTrue="1">
      <formula>$I$49</formula>
    </cfRule>
    <cfRule type="cellIs" priority="22" dxfId="0" operator="notEqual" stopIfTrue="1">
      <formula>$I$65</formula>
    </cfRule>
  </conditionalFormatting>
  <conditionalFormatting sqref="J30">
    <cfRule type="cellIs" priority="23" dxfId="0" operator="notEqual" stopIfTrue="1">
      <formula>$J$49</formula>
    </cfRule>
    <cfRule type="cellIs" priority="24" dxfId="0" operator="notEqual" stopIfTrue="1">
      <formula>$J$65</formula>
    </cfRule>
  </conditionalFormatting>
  <conditionalFormatting sqref="G9">
    <cfRule type="cellIs" priority="25" dxfId="0" operator="notEqual" stopIfTrue="1">
      <formula>$K$9</formula>
    </cfRule>
  </conditionalFormatting>
  <conditionalFormatting sqref="K9">
    <cfRule type="cellIs" priority="26" dxfId="0" operator="notEqual" stopIfTrue="1">
      <formula>$G$9</formula>
    </cfRule>
  </conditionalFormatting>
  <conditionalFormatting sqref="G8">
    <cfRule type="cellIs" priority="27" dxfId="0" operator="lessThan" stopIfTrue="1">
      <formula>$K$8</formula>
    </cfRule>
  </conditionalFormatting>
  <conditionalFormatting sqref="K8">
    <cfRule type="cellIs" priority="28" dxfId="0" operator="greaterThan" stopIfTrue="1">
      <formula>$G$8</formula>
    </cfRule>
  </conditionalFormatting>
  <conditionalFormatting sqref="K30">
    <cfRule type="cellIs" priority="29" dxfId="0" operator="notEqual" stopIfTrue="1">
      <formula>$K$49</formula>
    </cfRule>
    <cfRule type="cellIs" priority="30" dxfId="0" operator="notEqual" stopIfTrue="1">
      <formula>$K$65</formula>
    </cfRule>
  </conditionalFormatting>
  <conditionalFormatting sqref="G30">
    <cfRule type="cellIs" priority="31" dxfId="0" operator="notEqual" stopIfTrue="1">
      <formula>$G$49</formula>
    </cfRule>
    <cfRule type="cellIs" priority="32" dxfId="0" operator="notEqual" stopIfTrue="1">
      <formula>$G$65</formula>
    </cfRule>
  </conditionalFormatting>
  <dataValidations count="11">
    <dataValidation type="list" allowBlank="1" showErrorMessage="1" errorTitle="Invalid Data" error="You must select from the list only." sqref="B56:B64">
      <formula1>"Please Select …,PR,SR"</formula1>
    </dataValidation>
    <dataValidation type="list" allowBlank="1" showErrorMessage="1" errorTitle="Invalid Data" error="You must select an implementing entity type from the list only." sqref="D56:D64">
      <formula1>listie</formula1>
    </dataValidation>
    <dataValidation type="decimal" allowBlank="1" showInputMessage="1" showErrorMessage="1" sqref="E56:F64">
      <formula1>-1000000000000</formula1>
      <formula2>99000000000000.9</formula2>
    </dataValidation>
    <dataValidation type="decimal" allowBlank="1" showInputMessage="1" showErrorMessage="1" sqref="I56:J64 I35:J48">
      <formula1>-1000000000000000</formula1>
      <formula2>99999999999999900</formula2>
    </dataValidation>
    <dataValidation type="date" allowBlank="1" showInputMessage="1" sqref="G8:H9 K8:K9">
      <formula1>34700</formula1>
      <formula2>127472</formula2>
    </dataValidation>
    <dataValidation type="list" allowBlank="1" showInputMessage="1" showErrorMessage="1" sqref="C6:D6 A7">
      <formula1>"Please Select …,USD,EURO"</formula1>
    </dataValidation>
    <dataValidation type="list" allowBlank="1" showErrorMessage="1" promptTitle="Please Select" errorTitle="Invalid Data" error="You must select a category from the list only." sqref="B35:B48">
      <formula1>listmac</formula1>
    </dataValidation>
    <dataValidation type="list" allowBlank="1" showInputMessage="1" promptTitle="SDA" prompt="Please select the most appropriate SDA from the list below. If an SDA in the attachment to the grant agreement is not present, you may type in the name of this SDA." sqref="D35:D42 D44 D47:D48">
      <formula1>listsdah</formula1>
    </dataValidation>
    <dataValidation type="decimal" allowBlank="1" showInputMessage="1" showErrorMessage="1" sqref="E17:F29">
      <formula1>-1000000000000</formula1>
      <formula2>99999999999999.9</formula2>
    </dataValidation>
    <dataValidation type="decimal" allowBlank="1" showInputMessage="1" showErrorMessage="1" sqref="E35:F48">
      <formula1>-100000000000</formula1>
      <formula2>99999999999999.9</formula2>
    </dataValidation>
    <dataValidation type="decimal" allowBlank="1" showInputMessage="1" showErrorMessage="1" sqref="I17:J29">
      <formula1>-10000000000000</formula1>
      <formula2>990000000000000</formula2>
    </dataValidation>
  </dataValidations>
  <printOptions horizontalCentered="1"/>
  <pageMargins left="0.75" right="0.75" top="0.75" bottom="0.75" header="0.5" footer="0.5"/>
  <pageSetup fitToHeight="3" fitToWidth="1" horizontalDpi="600" verticalDpi="600" orientation="landscape" paperSize="8" scale="60"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M89"/>
  <sheetViews>
    <sheetView zoomScalePageLayoutView="0" workbookViewId="0" topLeftCell="A1">
      <selection activeCell="B8" sqref="B8"/>
    </sheetView>
  </sheetViews>
  <sheetFormatPr defaultColWidth="9.140625" defaultRowHeight="12.75"/>
  <cols>
    <col min="1" max="1" width="4.28125" style="70" customWidth="1"/>
    <col min="2" max="2" width="41.140625" style="70" customWidth="1"/>
    <col min="3" max="3" width="95.7109375" style="70" customWidth="1"/>
    <col min="4" max="4" width="9.7109375" style="75" customWidth="1"/>
    <col min="5" max="5" width="16.28125" style="75" customWidth="1"/>
    <col min="6" max="6" width="20.421875" style="75" customWidth="1"/>
    <col min="7" max="7" width="14.140625" style="75" customWidth="1"/>
    <col min="8" max="9" width="11.140625" style="75" customWidth="1"/>
    <col min="10" max="10" width="3.00390625" style="75" customWidth="1"/>
    <col min="11" max="11" width="2.7109375" style="75" customWidth="1"/>
    <col min="12" max="12" width="22.7109375" style="75" customWidth="1"/>
    <col min="13" max="16384" width="9.140625" style="70" customWidth="1"/>
  </cols>
  <sheetData>
    <row r="2" spans="1:3" ht="15">
      <c r="A2" s="74" t="s">
        <v>109</v>
      </c>
      <c r="B2" s="67"/>
      <c r="C2" s="67"/>
    </row>
    <row r="3" spans="1:3" ht="25.5">
      <c r="A3" s="76">
        <v>1</v>
      </c>
      <c r="B3" s="77" t="s">
        <v>0</v>
      </c>
      <c r="C3" s="68" t="s">
        <v>64</v>
      </c>
    </row>
    <row r="4" spans="1:3" ht="51">
      <c r="A4" s="76">
        <v>2</v>
      </c>
      <c r="B4" s="77" t="s">
        <v>65</v>
      </c>
      <c r="C4" s="68" t="s">
        <v>104</v>
      </c>
    </row>
    <row r="5" spans="1:3" ht="35.25" customHeight="1">
      <c r="A5" s="76">
        <v>3</v>
      </c>
      <c r="B5" s="77" t="s">
        <v>1</v>
      </c>
      <c r="C5" s="68" t="s">
        <v>105</v>
      </c>
    </row>
    <row r="6" spans="1:3" ht="63.75">
      <c r="A6" s="76">
        <v>4</v>
      </c>
      <c r="B6" s="77" t="s">
        <v>117</v>
      </c>
      <c r="C6" s="68" t="s">
        <v>66</v>
      </c>
    </row>
    <row r="7" spans="1:3" ht="38.25">
      <c r="A7" s="76">
        <v>5</v>
      </c>
      <c r="B7" s="77" t="s">
        <v>40</v>
      </c>
      <c r="C7" s="68" t="s">
        <v>106</v>
      </c>
    </row>
    <row r="8" spans="1:3" ht="76.5">
      <c r="A8" s="76">
        <v>6</v>
      </c>
      <c r="B8" s="78" t="s">
        <v>67</v>
      </c>
      <c r="C8" s="68" t="s">
        <v>107</v>
      </c>
    </row>
    <row r="9" spans="1:13" ht="51">
      <c r="A9" s="79">
        <v>7</v>
      </c>
      <c r="B9" s="77" t="s">
        <v>42</v>
      </c>
      <c r="C9" s="69" t="s">
        <v>68</v>
      </c>
      <c r="L9" s="80"/>
      <c r="M9" s="80"/>
    </row>
    <row r="10" spans="1:12" ht="25.5">
      <c r="A10" s="79">
        <v>8</v>
      </c>
      <c r="B10" s="77" t="s">
        <v>43</v>
      </c>
      <c r="C10" s="69" t="s">
        <v>46</v>
      </c>
      <c r="L10" s="70"/>
    </row>
    <row r="11" spans="1:12" ht="38.25">
      <c r="A11" s="79">
        <v>9</v>
      </c>
      <c r="B11" s="77" t="s">
        <v>69</v>
      </c>
      <c r="C11" s="69" t="s">
        <v>70</v>
      </c>
      <c r="L11" s="70"/>
    </row>
    <row r="12" spans="1:12" ht="38.25">
      <c r="A12" s="79">
        <v>10</v>
      </c>
      <c r="B12" s="77" t="s">
        <v>45</v>
      </c>
      <c r="C12" s="69" t="s">
        <v>71</v>
      </c>
      <c r="L12" s="70"/>
    </row>
    <row r="13" spans="1:12" ht="63.75">
      <c r="A13" s="79">
        <v>11</v>
      </c>
      <c r="B13" s="77" t="s">
        <v>11</v>
      </c>
      <c r="C13" s="69" t="s">
        <v>72</v>
      </c>
      <c r="L13" s="70"/>
    </row>
    <row r="14" spans="1:13" ht="25.5">
      <c r="A14" s="79">
        <v>12</v>
      </c>
      <c r="B14" s="77" t="s">
        <v>9</v>
      </c>
      <c r="C14" s="69" t="s">
        <v>47</v>
      </c>
      <c r="L14" s="70"/>
      <c r="M14" s="75"/>
    </row>
    <row r="15" spans="1:3" ht="25.5">
      <c r="A15" s="76">
        <v>13</v>
      </c>
      <c r="B15" s="77" t="s">
        <v>8</v>
      </c>
      <c r="C15" s="69" t="s">
        <v>108</v>
      </c>
    </row>
    <row r="17" spans="1:12" ht="15">
      <c r="A17" s="74" t="s">
        <v>110</v>
      </c>
      <c r="B17" s="71"/>
      <c r="C17" s="71"/>
      <c r="D17" s="81"/>
      <c r="E17" s="81"/>
      <c r="F17" s="81"/>
      <c r="G17" s="81"/>
      <c r="H17" s="81"/>
      <c r="I17" s="81"/>
      <c r="J17" s="81"/>
      <c r="K17" s="81"/>
      <c r="L17" s="81"/>
    </row>
    <row r="18" spans="1:12" ht="114.75">
      <c r="A18" s="82">
        <v>1</v>
      </c>
      <c r="B18" s="83" t="s">
        <v>5</v>
      </c>
      <c r="C18" s="72" t="s">
        <v>98</v>
      </c>
      <c r="D18" s="53"/>
      <c r="E18" s="53"/>
      <c r="F18" s="53"/>
      <c r="G18" s="53"/>
      <c r="H18" s="53"/>
      <c r="I18" s="53"/>
      <c r="J18" s="53"/>
      <c r="K18" s="53"/>
      <c r="L18" s="84"/>
    </row>
    <row r="19" spans="1:12" ht="25.5">
      <c r="A19" s="82">
        <v>2</v>
      </c>
      <c r="B19" s="83" t="s">
        <v>4</v>
      </c>
      <c r="C19" s="72" t="s">
        <v>34</v>
      </c>
      <c r="D19" s="53"/>
      <c r="E19" s="53"/>
      <c r="F19" s="53"/>
      <c r="G19" s="53"/>
      <c r="H19" s="53"/>
      <c r="I19" s="53"/>
      <c r="J19" s="53"/>
      <c r="K19" s="53"/>
      <c r="L19" s="84"/>
    </row>
    <row r="20" spans="1:12" ht="38.25">
      <c r="A20" s="82">
        <v>3</v>
      </c>
      <c r="B20" s="83" t="s">
        <v>33</v>
      </c>
      <c r="C20" s="72" t="s">
        <v>35</v>
      </c>
      <c r="D20" s="53"/>
      <c r="E20" s="53"/>
      <c r="F20" s="53"/>
      <c r="G20" s="53"/>
      <c r="H20" s="53"/>
      <c r="I20" s="53"/>
      <c r="J20" s="53"/>
      <c r="K20" s="53"/>
      <c r="L20" s="84"/>
    </row>
    <row r="21" spans="1:12" ht="12.75">
      <c r="A21" s="82">
        <v>4</v>
      </c>
      <c r="B21" s="83" t="s">
        <v>96</v>
      </c>
      <c r="C21" s="72" t="s">
        <v>119</v>
      </c>
      <c r="D21" s="53"/>
      <c r="E21" s="53"/>
      <c r="F21" s="53"/>
      <c r="G21" s="53"/>
      <c r="H21" s="53"/>
      <c r="I21" s="53"/>
      <c r="J21" s="53"/>
      <c r="K21" s="53"/>
      <c r="L21" s="84"/>
    </row>
    <row r="22" spans="1:12" ht="65.25" customHeight="1">
      <c r="A22" s="82">
        <v>5</v>
      </c>
      <c r="B22" s="83" t="s">
        <v>57</v>
      </c>
      <c r="C22" s="68" t="s">
        <v>100</v>
      </c>
      <c r="D22" s="53"/>
      <c r="E22" s="53"/>
      <c r="F22" s="53"/>
      <c r="G22" s="53"/>
      <c r="H22" s="53"/>
      <c r="I22" s="53"/>
      <c r="J22" s="53"/>
      <c r="K22" s="53"/>
      <c r="L22" s="84"/>
    </row>
    <row r="23" spans="1:12" ht="90" customHeight="1">
      <c r="A23" s="82">
        <v>6</v>
      </c>
      <c r="B23" s="83" t="s">
        <v>97</v>
      </c>
      <c r="C23" s="68" t="s">
        <v>99</v>
      </c>
      <c r="D23" s="53"/>
      <c r="E23" s="53"/>
      <c r="F23" s="53"/>
      <c r="G23" s="53"/>
      <c r="H23" s="53"/>
      <c r="I23" s="53"/>
      <c r="J23" s="53"/>
      <c r="K23" s="53"/>
      <c r="L23" s="84"/>
    </row>
    <row r="24" spans="1:12" ht="12.75">
      <c r="A24" s="85"/>
      <c r="B24" s="86"/>
      <c r="C24" s="73"/>
      <c r="D24" s="53"/>
      <c r="E24" s="53"/>
      <c r="F24" s="53"/>
      <c r="G24" s="53"/>
      <c r="H24" s="53"/>
      <c r="I24" s="53"/>
      <c r="J24" s="53"/>
      <c r="K24" s="53"/>
      <c r="L24" s="53"/>
    </row>
    <row r="25" spans="1:12" ht="15">
      <c r="A25" s="74" t="s">
        <v>111</v>
      </c>
      <c r="B25" s="71"/>
      <c r="C25" s="71"/>
      <c r="D25" s="81"/>
      <c r="E25" s="81"/>
      <c r="F25" s="81"/>
      <c r="G25" s="81"/>
      <c r="H25" s="81"/>
      <c r="I25" s="81"/>
      <c r="J25" s="81"/>
      <c r="K25" s="81"/>
      <c r="L25" s="81"/>
    </row>
    <row r="26" spans="1:11" ht="12.75">
      <c r="A26" s="87" t="s">
        <v>15</v>
      </c>
      <c r="B26" s="83" t="s">
        <v>16</v>
      </c>
      <c r="C26" s="72" t="s">
        <v>48</v>
      </c>
      <c r="D26" s="53"/>
      <c r="E26" s="53"/>
      <c r="F26" s="53"/>
      <c r="G26" s="53"/>
      <c r="H26" s="53"/>
      <c r="I26" s="53"/>
      <c r="J26" s="53"/>
      <c r="K26" s="53"/>
    </row>
    <row r="27" spans="1:11" ht="25.5">
      <c r="A27" s="87" t="s">
        <v>15</v>
      </c>
      <c r="B27" s="83" t="s">
        <v>17</v>
      </c>
      <c r="C27" s="72" t="s">
        <v>101</v>
      </c>
      <c r="D27" s="53"/>
      <c r="E27" s="53"/>
      <c r="F27" s="53"/>
      <c r="G27" s="53"/>
      <c r="H27" s="53"/>
      <c r="I27" s="53"/>
      <c r="J27" s="53"/>
      <c r="K27" s="53"/>
    </row>
    <row r="28" spans="1:11" ht="25.5">
      <c r="A28" s="87" t="s">
        <v>15</v>
      </c>
      <c r="B28" s="83" t="s">
        <v>18</v>
      </c>
      <c r="C28" s="72" t="s">
        <v>102</v>
      </c>
      <c r="D28" s="53"/>
      <c r="E28" s="53"/>
      <c r="F28" s="53"/>
      <c r="G28" s="53"/>
      <c r="H28" s="53"/>
      <c r="I28" s="53"/>
      <c r="J28" s="53"/>
      <c r="K28" s="53"/>
    </row>
    <row r="30" spans="2:3" ht="14.25" hidden="1">
      <c r="B30" s="88" t="s">
        <v>29</v>
      </c>
      <c r="C30" s="61" t="s">
        <v>112</v>
      </c>
    </row>
    <row r="31" spans="2:3" ht="14.25" hidden="1">
      <c r="B31" s="89" t="s">
        <v>16</v>
      </c>
      <c r="C31" s="61" t="s">
        <v>73</v>
      </c>
    </row>
    <row r="32" spans="2:3" ht="14.25" hidden="1">
      <c r="B32" s="89" t="s">
        <v>58</v>
      </c>
      <c r="C32" s="62" t="s">
        <v>74</v>
      </c>
    </row>
    <row r="33" spans="2:3" ht="14.25" hidden="1">
      <c r="B33" s="89" t="s">
        <v>59</v>
      </c>
      <c r="C33" s="62" t="s">
        <v>75</v>
      </c>
    </row>
    <row r="34" spans="2:3" ht="14.25" hidden="1">
      <c r="B34" s="89" t="s">
        <v>60</v>
      </c>
      <c r="C34" s="62" t="s">
        <v>76</v>
      </c>
    </row>
    <row r="35" spans="2:3" ht="14.25" hidden="1">
      <c r="B35" s="89" t="s">
        <v>61</v>
      </c>
      <c r="C35" s="62" t="s">
        <v>77</v>
      </c>
    </row>
    <row r="36" spans="2:3" ht="14.25" hidden="1">
      <c r="B36" s="89" t="s">
        <v>62</v>
      </c>
      <c r="C36" s="62" t="s">
        <v>78</v>
      </c>
    </row>
    <row r="37" spans="2:3" ht="14.25" hidden="1">
      <c r="B37" s="89" t="s">
        <v>63</v>
      </c>
      <c r="C37" s="62" t="s">
        <v>79</v>
      </c>
    </row>
    <row r="38" spans="2:3" ht="14.25" hidden="1">
      <c r="B38" s="90"/>
      <c r="C38" s="63" t="s">
        <v>80</v>
      </c>
    </row>
    <row r="39" spans="2:3" ht="14.25" hidden="1">
      <c r="B39" s="91"/>
      <c r="C39" s="62" t="s">
        <v>81</v>
      </c>
    </row>
    <row r="40" spans="2:3" ht="14.25" hidden="1">
      <c r="B40" s="92" t="s">
        <v>29</v>
      </c>
      <c r="C40" s="62" t="s">
        <v>82</v>
      </c>
    </row>
    <row r="41" spans="2:3" ht="14.25" hidden="1">
      <c r="B41" s="75" t="s">
        <v>5</v>
      </c>
      <c r="C41" s="62" t="s">
        <v>83</v>
      </c>
    </row>
    <row r="42" spans="2:3" ht="14.25" hidden="1">
      <c r="B42" s="75" t="s">
        <v>4</v>
      </c>
      <c r="C42" s="62" t="s">
        <v>84</v>
      </c>
    </row>
    <row r="43" spans="2:3" ht="14.25" hidden="1">
      <c r="B43" s="75" t="s">
        <v>33</v>
      </c>
      <c r="C43" s="165" t="s">
        <v>120</v>
      </c>
    </row>
    <row r="44" spans="2:3" ht="14.25" hidden="1">
      <c r="B44" s="75" t="s">
        <v>96</v>
      </c>
      <c r="C44" s="166" t="s">
        <v>85</v>
      </c>
    </row>
    <row r="45" spans="2:3" ht="14.25" hidden="1">
      <c r="B45" s="75" t="s">
        <v>57</v>
      </c>
      <c r="C45" s="63" t="s">
        <v>86</v>
      </c>
    </row>
    <row r="46" spans="2:3" ht="14.25" hidden="1">
      <c r="B46" s="90" t="s">
        <v>97</v>
      </c>
      <c r="C46" s="63" t="s">
        <v>87</v>
      </c>
    </row>
    <row r="47" spans="2:3" ht="14.25" hidden="1">
      <c r="B47" s="90"/>
      <c r="C47" s="64" t="s">
        <v>88</v>
      </c>
    </row>
    <row r="48" spans="2:3" ht="14.25" hidden="1">
      <c r="B48" s="90"/>
      <c r="C48" s="62" t="s">
        <v>89</v>
      </c>
    </row>
    <row r="49" spans="2:3" ht="14.25" hidden="1">
      <c r="B49" s="90"/>
      <c r="C49" s="62" t="s">
        <v>90</v>
      </c>
    </row>
    <row r="50" spans="2:3" ht="14.25" hidden="1">
      <c r="B50" s="90"/>
      <c r="C50" s="62" t="s">
        <v>91</v>
      </c>
    </row>
    <row r="51" spans="2:3" ht="14.25" hidden="1">
      <c r="B51" s="90"/>
      <c r="C51" s="62" t="s">
        <v>92</v>
      </c>
    </row>
    <row r="52" spans="2:3" ht="14.25" hidden="1">
      <c r="B52" s="93"/>
      <c r="C52" s="62" t="s">
        <v>93</v>
      </c>
    </row>
    <row r="53" spans="2:3" ht="14.25" hidden="1">
      <c r="B53" s="91"/>
      <c r="C53" s="65" t="s">
        <v>94</v>
      </c>
    </row>
    <row r="54" spans="2:3" ht="14.25" hidden="1">
      <c r="B54" s="91"/>
      <c r="C54" s="66" t="s">
        <v>95</v>
      </c>
    </row>
    <row r="55" ht="14.25" hidden="1">
      <c r="B55" s="91"/>
    </row>
    <row r="56" ht="14.25" hidden="1">
      <c r="B56" s="91"/>
    </row>
    <row r="57" ht="14.25" hidden="1">
      <c r="B57" s="91"/>
    </row>
    <row r="58" ht="14.25" hidden="1">
      <c r="B58" s="91"/>
    </row>
    <row r="59" ht="14.25" hidden="1">
      <c r="B59" s="94"/>
    </row>
    <row r="60" spans="2:3" ht="12.75" hidden="1">
      <c r="B60" s="95"/>
      <c r="C60" s="54"/>
    </row>
    <row r="61" spans="2:3" ht="14.25" hidden="1">
      <c r="B61" s="95"/>
      <c r="C61" s="55"/>
    </row>
    <row r="62" spans="2:3" ht="14.25" hidden="1">
      <c r="B62" s="95"/>
      <c r="C62" s="56"/>
    </row>
    <row r="63" spans="2:3" ht="14.25" hidden="1">
      <c r="B63" s="95"/>
      <c r="C63" s="56"/>
    </row>
    <row r="64" spans="2:3" ht="14.25" hidden="1">
      <c r="B64" s="95"/>
      <c r="C64" s="56"/>
    </row>
    <row r="65" spans="2:3" ht="14.25" hidden="1">
      <c r="B65" s="95"/>
      <c r="C65" s="56"/>
    </row>
    <row r="66" spans="2:3" ht="14.25" hidden="1">
      <c r="B66" s="95"/>
      <c r="C66" s="56"/>
    </row>
    <row r="67" spans="2:3" ht="14.25" hidden="1">
      <c r="B67" s="95"/>
      <c r="C67" s="56"/>
    </row>
    <row r="68" spans="2:3" ht="14.25" hidden="1">
      <c r="B68" s="95"/>
      <c r="C68" s="57"/>
    </row>
    <row r="69" spans="2:3" ht="14.25" hidden="1">
      <c r="B69" s="95"/>
      <c r="C69" s="56"/>
    </row>
    <row r="70" spans="2:3" ht="14.25" hidden="1">
      <c r="B70" s="95"/>
      <c r="C70" s="56"/>
    </row>
    <row r="71" spans="2:3" ht="14.25" hidden="1">
      <c r="B71" s="95"/>
      <c r="C71" s="56"/>
    </row>
    <row r="72" spans="2:3" ht="14.25" hidden="1">
      <c r="B72" s="95"/>
      <c r="C72" s="56"/>
    </row>
    <row r="73" spans="2:3" ht="14.25" hidden="1">
      <c r="B73" s="95"/>
      <c r="C73" s="57"/>
    </row>
    <row r="74" spans="2:3" ht="14.25" hidden="1">
      <c r="B74" s="95"/>
      <c r="C74" s="57"/>
    </row>
    <row r="75" spans="2:3" ht="14.25" hidden="1">
      <c r="B75" s="96"/>
      <c r="C75" s="57"/>
    </row>
    <row r="76" spans="2:3" ht="14.25" hidden="1">
      <c r="B76" s="97"/>
      <c r="C76" s="57"/>
    </row>
    <row r="77" spans="2:3" ht="14.25" hidden="1">
      <c r="B77" s="97"/>
      <c r="C77" s="57"/>
    </row>
    <row r="78" spans="2:3" ht="14.25" hidden="1">
      <c r="B78" s="97"/>
      <c r="C78" s="57"/>
    </row>
    <row r="79" spans="2:3" ht="14.25" hidden="1">
      <c r="B79" s="97"/>
      <c r="C79" s="57"/>
    </row>
    <row r="80" spans="2:3" ht="14.25" hidden="1">
      <c r="B80" s="97"/>
      <c r="C80" s="57"/>
    </row>
    <row r="81" ht="14.25" hidden="1">
      <c r="C81" s="57"/>
    </row>
    <row r="82" ht="14.25" hidden="1">
      <c r="C82" s="58"/>
    </row>
    <row r="83" ht="14.25" hidden="1">
      <c r="C83" s="56"/>
    </row>
    <row r="84" ht="14.25" hidden="1">
      <c r="C84" s="56"/>
    </row>
    <row r="85" ht="14.25" hidden="1">
      <c r="C85" s="56"/>
    </row>
    <row r="86" ht="14.25" hidden="1">
      <c r="C86" s="56"/>
    </row>
    <row r="87" ht="14.25" hidden="1">
      <c r="C87" s="56"/>
    </row>
    <row r="88" ht="14.25" hidden="1">
      <c r="C88" s="59"/>
    </row>
    <row r="89" ht="14.25" hidden="1">
      <c r="C89" s="60"/>
    </row>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sheetData>
  <sheetProtection selectLockedCells="1" selectUnlockedCells="1"/>
  <printOptions/>
  <pageMargins left="0.75" right="0.75" top="1" bottom="1" header="0.5" footer="0.5"/>
  <pageSetup fitToHeight="1"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dimension ref="A2:J2"/>
  <sheetViews>
    <sheetView zoomScalePageLayoutView="0" workbookViewId="0" topLeftCell="A1">
      <selection activeCell="E22" sqref="E22"/>
    </sheetView>
  </sheetViews>
  <sheetFormatPr defaultColWidth="9.140625" defaultRowHeight="12.75"/>
  <cols>
    <col min="1" max="1" width="11.28125" style="0" customWidth="1"/>
  </cols>
  <sheetData>
    <row r="2" spans="1:10" ht="15">
      <c r="A2" s="136" t="s">
        <v>113</v>
      </c>
      <c r="B2" s="136" t="s">
        <v>116</v>
      </c>
      <c r="C2" s="136"/>
      <c r="D2" s="136"/>
      <c r="E2" s="136"/>
      <c r="F2" s="136"/>
      <c r="G2" s="136"/>
      <c r="H2" s="136"/>
      <c r="I2" s="136"/>
      <c r="J2" s="136"/>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J2"/>
  <sheetViews>
    <sheetView zoomScalePageLayoutView="0" workbookViewId="0" topLeftCell="A1">
      <selection activeCell="D25" sqref="D25"/>
    </sheetView>
  </sheetViews>
  <sheetFormatPr defaultColWidth="9.140625" defaultRowHeight="12.75"/>
  <cols>
    <col min="1" max="1" width="11.140625" style="0" customWidth="1"/>
  </cols>
  <sheetData>
    <row r="2" spans="1:10" ht="15">
      <c r="A2" s="136" t="s">
        <v>114</v>
      </c>
      <c r="B2" s="136" t="s">
        <v>116</v>
      </c>
      <c r="C2" s="136"/>
      <c r="D2" s="136"/>
      <c r="E2" s="136"/>
      <c r="F2" s="136"/>
      <c r="G2" s="136"/>
      <c r="H2" s="136"/>
      <c r="I2" s="136"/>
      <c r="J2" s="136"/>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J2"/>
  <sheetViews>
    <sheetView zoomScalePageLayoutView="0" workbookViewId="0" topLeftCell="A1">
      <selection activeCell="B30" sqref="B30"/>
    </sheetView>
  </sheetViews>
  <sheetFormatPr defaultColWidth="9.140625" defaultRowHeight="12.75"/>
  <cols>
    <col min="1" max="1" width="11.00390625" style="0" customWidth="1"/>
  </cols>
  <sheetData>
    <row r="2" spans="1:10" ht="15">
      <c r="A2" s="136" t="s">
        <v>115</v>
      </c>
      <c r="B2" s="136" t="s">
        <v>116</v>
      </c>
      <c r="C2" s="136"/>
      <c r="D2" s="136"/>
      <c r="E2" s="136"/>
      <c r="F2" s="136"/>
      <c r="G2" s="136"/>
      <c r="H2" s="136"/>
      <c r="I2" s="136"/>
      <c r="J2" s="136"/>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E11"/>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167" t="s">
        <v>129</v>
      </c>
      <c r="C1" s="168"/>
      <c r="D1" s="175"/>
      <c r="E1" s="175"/>
    </row>
    <row r="2" spans="2:5" ht="12.75">
      <c r="B2" s="167" t="s">
        <v>130</v>
      </c>
      <c r="C2" s="168"/>
      <c r="D2" s="175"/>
      <c r="E2" s="175"/>
    </row>
    <row r="3" spans="2:5" ht="12.75">
      <c r="B3" s="169"/>
      <c r="C3" s="169"/>
      <c r="D3" s="176"/>
      <c r="E3" s="176"/>
    </row>
    <row r="4" spans="2:5" ht="38.25">
      <c r="B4" s="170" t="s">
        <v>131</v>
      </c>
      <c r="C4" s="169"/>
      <c r="D4" s="176"/>
      <c r="E4" s="176"/>
    </row>
    <row r="5" spans="2:5" ht="12.75">
      <c r="B5" s="169"/>
      <c r="C5" s="169"/>
      <c r="D5" s="176"/>
      <c r="E5" s="176"/>
    </row>
    <row r="6" spans="2:5" ht="12.75">
      <c r="B6" s="167" t="s">
        <v>132</v>
      </c>
      <c r="C6" s="168"/>
      <c r="D6" s="175"/>
      <c r="E6" s="177" t="s">
        <v>133</v>
      </c>
    </row>
    <row r="7" spans="2:5" ht="13.5" thickBot="1">
      <c r="B7" s="169"/>
      <c r="C7" s="169"/>
      <c r="D7" s="176"/>
      <c r="E7" s="176"/>
    </row>
    <row r="8" spans="2:5" ht="51">
      <c r="B8" s="171" t="s">
        <v>134</v>
      </c>
      <c r="C8" s="172"/>
      <c r="D8" s="178"/>
      <c r="E8" s="179">
        <v>6</v>
      </c>
    </row>
    <row r="9" spans="2:5" ht="18.75" thickBot="1">
      <c r="B9" s="173"/>
      <c r="C9" s="174"/>
      <c r="D9" s="180"/>
      <c r="E9" s="181" t="s">
        <v>135</v>
      </c>
    </row>
    <row r="10" spans="2:5" ht="12.75">
      <c r="B10" s="169"/>
      <c r="C10" s="169"/>
      <c r="D10" s="176"/>
      <c r="E10" s="176"/>
    </row>
    <row r="11" spans="2:5" ht="12.75">
      <c r="B11" s="169"/>
      <c r="C11" s="169"/>
      <c r="D11" s="176"/>
      <c r="E11" s="176"/>
    </row>
  </sheetData>
  <sheetProtection/>
  <hyperlinks>
    <hyperlink ref="E9" location="'HIV AIDS_Financial Data'!A17:A22" display="'HIV AIDS_Financial Data'!A17:A22"/>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Global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jcutler</dc:creator>
  <cp:keywords/>
  <dc:description/>
  <cp:lastModifiedBy>KinleyDorji</cp:lastModifiedBy>
  <cp:lastPrinted>2008-07-24T21:22:09Z</cp:lastPrinted>
  <dcterms:created xsi:type="dcterms:W3CDTF">2006-09-13T07:14:01Z</dcterms:created>
  <dcterms:modified xsi:type="dcterms:W3CDTF">2009-07-20T11:07:20Z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